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firstSheet="1" activeTab="2"/>
  </bookViews>
  <sheets>
    <sheet name="tečaj" sheetId="1" state="hidden" r:id="rId1"/>
    <sheet name="Obrazac PPR EUR" sheetId="2" r:id="rId2"/>
    <sheet name="Obrazac PDP EUR" sheetId="3" r:id="rId3"/>
    <sheet name="Obrazac PPR" sheetId="4" r:id="rId4"/>
    <sheet name="Obrazac PDP" sheetId="5" r:id="rId5"/>
  </sheets>
  <definedNames>
    <definedName name="_xlnm.Print_Titles" localSheetId="2">'Obrazac PDP EUR'!$B:$B,'Obrazac PDP EUR'!$1:$5</definedName>
    <definedName name="_xlnm.Print_Titles" localSheetId="3">'Obrazac PPR'!$B:$B,'Obrazac PPR'!$1:$5</definedName>
    <definedName name="_xlnm.Print_Titles" localSheetId="1">'Obrazac PPR EUR'!$B:$B,'Obrazac PPR EUR'!$1:$5</definedName>
    <definedName name="_xlnm.Print_Area" localSheetId="1">'Obrazac PPR EUR'!$B$1:$AV$125</definedName>
  </definedNames>
  <calcPr fullCalcOnLoad="1"/>
</workbook>
</file>

<file path=xl/sharedStrings.xml><?xml version="1.0" encoding="utf-8"?>
<sst xmlns="http://schemas.openxmlformats.org/spreadsheetml/2006/main" count="291" uniqueCount="131">
  <si>
    <t>Pozicija</t>
  </si>
  <si>
    <t>IND</t>
  </si>
  <si>
    <t>POSLOVNI PRIHODI</t>
  </si>
  <si>
    <t>Prihodi od prodaje proizvoda i usluga</t>
  </si>
  <si>
    <t>Prihodi od prodaje proizvoda</t>
  </si>
  <si>
    <t xml:space="preserve">Prihodi od najamnina i zakupnina </t>
  </si>
  <si>
    <t>Prihodi s osnove upotrebe proizvoda i usluga za vlastite potrebe</t>
  </si>
  <si>
    <t>Prihodi od prodaje robe</t>
  </si>
  <si>
    <t>Prihodi od pružanja usluga posredovanja (provizije, trgovačke usluge i sl.)</t>
  </si>
  <si>
    <t>Prihodi s osnove upotrebe robe za vlastite potrebe</t>
  </si>
  <si>
    <t>Ostali poslovni prihodi</t>
  </si>
  <si>
    <t>Prihodi od ukidanja dugoročnih rezerviranja</t>
  </si>
  <si>
    <t>FINANCIJSKI PRIHODI</t>
  </si>
  <si>
    <t>Prihodi od ulaganja u dionice i udjele drugih društava</t>
  </si>
  <si>
    <t>Prihodi od dividendi</t>
  </si>
  <si>
    <t>Prihodi od udjela u dobiti</t>
  </si>
  <si>
    <t>Dobici od prodaje dionica i poslovnih udjela</t>
  </si>
  <si>
    <t>Prihodi po osnovi kamata</t>
  </si>
  <si>
    <t>Prihodi od zateznih kamata</t>
  </si>
  <si>
    <t>Ostali prihodi financiranja</t>
  </si>
  <si>
    <t>Ostali financijski prihodi</t>
  </si>
  <si>
    <t>Prihodi od prodaje sirovina, materijala, rezervnih dijelova i sitnog inventara</t>
  </si>
  <si>
    <t>Prihodi od otpisa obveza</t>
  </si>
  <si>
    <t>Prihodi od naplaćenih penala, nagrada i sl.</t>
  </si>
  <si>
    <t>Utvrđeni viškovi</t>
  </si>
  <si>
    <t>UKUPNI PRIHODI</t>
  </si>
  <si>
    <t>POSLOVNI RASHODI</t>
  </si>
  <si>
    <t>Materijalni troškovi</t>
  </si>
  <si>
    <t>Utrošeni materijal i sirovine u upravi i prodaji</t>
  </si>
  <si>
    <t>Troškovi nabave prodane robe</t>
  </si>
  <si>
    <t>Troškovi usluga</t>
  </si>
  <si>
    <t>Troškovi ostalih usluga</t>
  </si>
  <si>
    <t>Troškovi osoblja</t>
  </si>
  <si>
    <t>Troškovi amortizacije</t>
  </si>
  <si>
    <t>Ostali troškovi poslovanja</t>
  </si>
  <si>
    <t>Troškovi dugoročnih rezerviranja za rizike i troškove</t>
  </si>
  <si>
    <t>FINANCIJSKI RASHODI</t>
  </si>
  <si>
    <t>Troškovi po osnovi kamata</t>
  </si>
  <si>
    <t>Troškovi po osnovi zateznih kamata</t>
  </si>
  <si>
    <t>Ostali financijski rashodi</t>
  </si>
  <si>
    <t>Gubici od prodaje dionica, poslovnih udjela i ostale financijske imovine</t>
  </si>
  <si>
    <t>Neotpisana vrijednosti i ostali troškovi prodanih i rashodovanih  sirovina, materijala, rezervnih dijelova i sitnog inventara</t>
  </si>
  <si>
    <t>Vrijednosna usklađivanja dugotrajne materijalne i nematerijalne imovine</t>
  </si>
  <si>
    <t>Vrijednosna usklađivanja kratkotrajne materijalne imovine</t>
  </si>
  <si>
    <t>Vrijednosna usklađivanja potraživanja od kupaca</t>
  </si>
  <si>
    <t>Utvrđeni manjkovi</t>
  </si>
  <si>
    <t>UKUPNI RASHODI</t>
  </si>
  <si>
    <t>REZULTAT POSLOVANJA PRIJE POREZA</t>
  </si>
  <si>
    <t>BROJ ZAPOSLENIH</t>
  </si>
  <si>
    <t>INVESTICIJE</t>
  </si>
  <si>
    <t>Vlastita sredstva</t>
  </si>
  <si>
    <t>Bespovratna sredstva</t>
  </si>
  <si>
    <t>Prihodi od pružanja usluga</t>
  </si>
  <si>
    <t>Prihodi od kompenzacija, subvencija, dotacija, refundacija i sl.</t>
  </si>
  <si>
    <t>Prihodi od redovnih kamata po osnovi zajmova i kredita</t>
  </si>
  <si>
    <t>Prihodi od redovnih kamata po osnovi depozita, plasmana u fondove i sl.</t>
  </si>
  <si>
    <t>Pozitivne tečajne razlike</t>
  </si>
  <si>
    <t>Prihodi od prodaje dugotrajne materijalne i nematerijalne imovine</t>
  </si>
  <si>
    <t>Prihodi od naplaćenih potraživanja otpisanih u prethodnim razdobljima</t>
  </si>
  <si>
    <t>Ostali izvanredni prihodi</t>
  </si>
  <si>
    <t>Utrošeni materijal i sirovine u osnovnoj djelatnosti</t>
  </si>
  <si>
    <t>Utrošeni materijali i rezervni dijelovi za održavanje</t>
  </si>
  <si>
    <t>Trošak (otpis) sitnog inventara, ambalaže i autoguma</t>
  </si>
  <si>
    <t>Trošak energije</t>
  </si>
  <si>
    <t>Troškovi prijevoza i telekomunikacija</t>
  </si>
  <si>
    <t>Troškovi vanjskih usluga pri izradi proizvoda i usluga</t>
  </si>
  <si>
    <t>Troškovi usluga održavanja</t>
  </si>
  <si>
    <t>Troškovi zakupnina i najamnina</t>
  </si>
  <si>
    <t>Troškovi promidžbe, sponzorstva i sajmova</t>
  </si>
  <si>
    <t>Troškovi intelektualnih usluga (odvjetnika, revizora, informatičara i sl.)</t>
  </si>
  <si>
    <t>Troškovi komunalnih usluga</t>
  </si>
  <si>
    <t>Troškovi bankarskih i sličnih usluga</t>
  </si>
  <si>
    <t xml:space="preserve">Troškovi premija osiguranja </t>
  </si>
  <si>
    <t>Troškovi registracije vozila, dozvola i sl.</t>
  </si>
  <si>
    <t>Troškovi neto plaća</t>
  </si>
  <si>
    <t>Troškovi doprinosa iz plaća, poreza i prireza</t>
  </si>
  <si>
    <t>Troškovi doprinosa na plaće</t>
  </si>
  <si>
    <t>Troškovi naknada troškova radnicima</t>
  </si>
  <si>
    <t>Troškovi darova, nagrada i potpora radnicima</t>
  </si>
  <si>
    <t>Amortizacija građevinskih objekata</t>
  </si>
  <si>
    <t>Amortizacija postrojenja i opreme</t>
  </si>
  <si>
    <t>Amortizacija prijevoznih sredstava</t>
  </si>
  <si>
    <t>Amortizacija ostalih pozicija</t>
  </si>
  <si>
    <t>Troškovi reprezentacije</t>
  </si>
  <si>
    <t>Troškovi dnevnica i smještajate putni troškovi na službenim putovanjima</t>
  </si>
  <si>
    <t>Troškovi poreza koji ne ovise o rezultatu, doprinosa, naknada i članarina</t>
  </si>
  <si>
    <t>Troškovi stručnog obrazovanja i literature</t>
  </si>
  <si>
    <t>Troškovi po osnovi redovnih kamata po zajmovima i kreditima</t>
  </si>
  <si>
    <t>Negativne tečajne razlike</t>
  </si>
  <si>
    <t>Neotpisana vrijednosti i ostali troškovi prodane i rashodovane dugotrajne materijalne i nematerijalne imovine</t>
  </si>
  <si>
    <t>Troškovi kazni, penala i naknada šteta</t>
  </si>
  <si>
    <t>Ostali izvanredni rashodi</t>
  </si>
  <si>
    <t>Broj zaposlenih</t>
  </si>
  <si>
    <t>Investicije</t>
  </si>
  <si>
    <t>Krediti</t>
  </si>
  <si>
    <t>Povećanje ili smanjenje vrijednosti zaliha proizvodnje u tijeku i gotovih proizvoda</t>
  </si>
  <si>
    <t>OSTALI PRIHODI</t>
  </si>
  <si>
    <t>Ostali prihodi</t>
  </si>
  <si>
    <t>OSTALI RASHODI I VRIJEDNOSNA USKLAĐIVANJA</t>
  </si>
  <si>
    <t>Ostali rashodi</t>
  </si>
  <si>
    <t>Plan 31.12.2022.</t>
  </si>
  <si>
    <t>Plan  31.12.2022.</t>
  </si>
  <si>
    <t>Realizacija 31.12.2021.</t>
  </si>
  <si>
    <t>Projekcija realizacije 31.12.2022.</t>
  </si>
  <si>
    <t>Plan 31.12.2023.</t>
  </si>
  <si>
    <t>I kvartal 2023.</t>
  </si>
  <si>
    <t>II kvartal 2023.</t>
  </si>
  <si>
    <t>III kvartal 2023.</t>
  </si>
  <si>
    <t>IV kvartal 2023.</t>
  </si>
  <si>
    <t>Projekcija realizacije  31.12.2022.</t>
  </si>
  <si>
    <t>Plan  31.12.2023.</t>
  </si>
  <si>
    <t>u eurima</t>
  </si>
  <si>
    <t>u kunama</t>
  </si>
  <si>
    <t>u kunama (investicije, izvori financiranja, prihodi)</t>
  </si>
  <si>
    <t>u eurima (investicije, izvori financiranja, prihodi)</t>
  </si>
  <si>
    <t>IZVORI FINANCIRANJA</t>
  </si>
  <si>
    <t>FIZIČKI PODACI O POSLOVANJU</t>
  </si>
  <si>
    <t>Pula parking d.o.o.</t>
  </si>
  <si>
    <t>DODATNA RAŠČLAMBA POSLOVNIH PRIHODA I OSTALI PODACI VEZANI UZ DJELATNOST</t>
  </si>
  <si>
    <t>Prihodi od mjesečnih karata</t>
  </si>
  <si>
    <t>Prihodi od različitih oblika naplata</t>
  </si>
  <si>
    <t>Prihodi od zakupa parkirnih mjesta</t>
  </si>
  <si>
    <t>Prihodi od odvoza automobila (pauk)</t>
  </si>
  <si>
    <t>Prihodi od ostalih usluga</t>
  </si>
  <si>
    <t xml:space="preserve">Broj parkirnih mjesta </t>
  </si>
  <si>
    <t xml:space="preserve"> - 1. zona</t>
  </si>
  <si>
    <t xml:space="preserve"> - 2. zona</t>
  </si>
  <si>
    <t xml:space="preserve"> - 3. zona</t>
  </si>
  <si>
    <t xml:space="preserve"> - 4. zona</t>
  </si>
  <si>
    <t xml:space="preserve">Broj parkirnih automata </t>
  </si>
  <si>
    <t xml:space="preserve">Broj intervencija vozilom "Pauk"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</si>
</sst>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#,##0.0"/>
    <numFmt numFmtId="166" formatCode="dd/mm/yyyy/"/>
    <numFmt numFmtId="167" formatCode="[$-41A]d\.\ mmmm\ yyyy"/>
    <numFmt numFmtId="168" formatCode="0.000"/>
    <numFmt numFmtId="169" formatCode="#,##0;\ #,##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00"/>
    <numFmt numFmtId="175" formatCode="#,##0.0000"/>
    <numFmt numFmtId="176" formatCode="#,##0.00000"/>
  </numFmts>
  <fonts count="45">
    <font>
      <sz val="10"/>
      <name val="Arial"/>
      <family val="0"/>
    </font>
    <font>
      <b/>
      <sz val="8"/>
      <color indexed="9"/>
      <name val="Verdana"/>
      <family val="2"/>
    </font>
    <font>
      <sz val="10"/>
      <name val="CRO_Swiss-Norm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C0C0C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9C9C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0" xfId="51" applyNumberFormat="1" applyFont="1" applyFill="1" applyBorder="1" applyAlignment="1" applyProtection="1">
      <alignment horizontal="center" vertical="center"/>
      <protection/>
    </xf>
    <xf numFmtId="9" fontId="1" fillId="0" borderId="10" xfId="51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9" fontId="3" fillId="0" borderId="11" xfId="0" applyNumberFormat="1" applyFont="1" applyFill="1" applyBorder="1" applyAlignment="1" applyProtection="1">
      <alignment horizontal="center" vertical="center"/>
      <protection/>
    </xf>
    <xf numFmtId="9" fontId="3" fillId="34" borderId="12" xfId="0" applyNumberFormat="1" applyFont="1" applyFill="1" applyBorder="1" applyAlignment="1" applyProtection="1">
      <alignment horizontal="center" vertical="center"/>
      <protection/>
    </xf>
    <xf numFmtId="9" fontId="3" fillId="0" borderId="13" xfId="0" applyNumberFormat="1" applyFont="1" applyFill="1" applyBorder="1" applyAlignment="1" applyProtection="1">
      <alignment horizontal="center" vertical="center"/>
      <protection/>
    </xf>
    <xf numFmtId="9" fontId="3" fillId="34" borderId="11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9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9" fontId="1" fillId="33" borderId="0" xfId="52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0" fontId="3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51" applyFont="1" applyFill="1" applyBorder="1" applyAlignment="1" applyProtection="1">
      <alignment horizontal="center" vertical="center"/>
      <protection/>
    </xf>
    <xf numFmtId="9" fontId="1" fillId="0" borderId="0" xfId="51" applyNumberFormat="1" applyFont="1" applyFill="1" applyBorder="1" applyAlignment="1" applyProtection="1">
      <alignment horizontal="center" vertical="center"/>
      <protection/>
    </xf>
    <xf numFmtId="14" fontId="1" fillId="0" borderId="0" xfId="51" applyNumberFormat="1" applyFont="1" applyFill="1" applyBorder="1" applyAlignment="1" applyProtection="1">
      <alignment horizontal="center" vertical="center"/>
      <protection/>
    </xf>
    <xf numFmtId="3" fontId="1" fillId="33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3" fontId="1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5" fillId="33" borderId="0" xfId="5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5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left"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3" fontId="3" fillId="34" borderId="12" xfId="5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2" xfId="5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5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1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3" fontId="1" fillId="33" borderId="0" xfId="5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50" applyProtection="1">
      <alignment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9" fontId="1" fillId="0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9" fontId="3" fillId="0" borderId="13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1" fillId="33" borderId="0" xfId="51" applyNumberFormat="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3" fontId="1" fillId="0" borderId="14" xfId="5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44" fillId="35" borderId="12" xfId="0" applyNumberFormat="1" applyFont="1" applyFill="1" applyBorder="1" applyAlignment="1" applyProtection="1">
      <alignment horizontal="center" vertical="center"/>
      <protection/>
    </xf>
    <xf numFmtId="169" fontId="8" fillId="0" borderId="11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 applyProtection="1">
      <alignment horizontal="right" vertical="center"/>
      <protection/>
    </xf>
    <xf numFmtId="3" fontId="3" fillId="2" borderId="12" xfId="50" applyNumberFormat="1" applyFont="1" applyFill="1" applyBorder="1" applyAlignment="1" applyProtection="1">
      <alignment vertical="center"/>
      <protection locked="0"/>
    </xf>
    <xf numFmtId="3" fontId="3" fillId="2" borderId="12" xfId="0" applyNumberFormat="1" applyFont="1" applyFill="1" applyBorder="1" applyAlignment="1" applyProtection="1">
      <alignment vertical="center"/>
      <protection locked="0"/>
    </xf>
    <xf numFmtId="3" fontId="3" fillId="2" borderId="15" xfId="0" applyNumberFormat="1" applyFont="1" applyFill="1" applyBorder="1" applyAlignment="1" applyProtection="1">
      <alignment horizontal="right" vertical="center"/>
      <protection locked="0"/>
    </xf>
    <xf numFmtId="3" fontId="3" fillId="2" borderId="11" xfId="0" applyNumberFormat="1" applyFont="1" applyFill="1" applyBorder="1" applyAlignment="1" applyProtection="1">
      <alignment horizontal="right" vertical="center"/>
      <protection locked="0"/>
    </xf>
    <xf numFmtId="166" fontId="4" fillId="36" borderId="1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left" vertical="center"/>
    </xf>
    <xf numFmtId="3" fontId="3" fillId="37" borderId="15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39" borderId="0" xfId="0" applyNumberFormat="1" applyFont="1" applyFill="1" applyBorder="1" applyAlignment="1" applyProtection="1">
      <alignment horizontal="left"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14" fontId="1" fillId="33" borderId="0" xfId="51" applyNumberFormat="1" applyFont="1" applyFill="1" applyBorder="1" applyAlignment="1" applyProtection="1">
      <alignment horizontal="center" vertical="center" wrapText="1"/>
      <protection/>
    </xf>
    <xf numFmtId="166" fontId="4" fillId="3" borderId="14" xfId="0" applyNumberFormat="1" applyFont="1" applyFill="1" applyBorder="1" applyAlignment="1" applyProtection="1">
      <alignment horizontal="left" vertical="center"/>
      <protection/>
    </xf>
    <xf numFmtId="166" fontId="4" fillId="36" borderId="14" xfId="0" applyNumberFormat="1" applyFont="1" applyFill="1" applyBorder="1" applyAlignment="1" applyProtection="1">
      <alignment horizontal="center" vertical="center"/>
      <protection/>
    </xf>
    <xf numFmtId="166" fontId="4" fillId="3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" xfId="50"/>
    <cellStyle name="Normal_bock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C42" sqref="C42"/>
    </sheetView>
  </sheetViews>
  <sheetFormatPr defaultColWidth="9.140625" defaultRowHeight="12.75"/>
  <sheetData>
    <row r="2" ht="12.75">
      <c r="B2">
        <v>7.5345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V145"/>
  <sheetViews>
    <sheetView showGridLines="0" zoomScaleSheetLayoutView="85" zoomScalePageLayoutView="0" workbookViewId="0" topLeftCell="B100">
      <selection activeCell="AB6" sqref="AB6"/>
    </sheetView>
  </sheetViews>
  <sheetFormatPr defaultColWidth="9.140625" defaultRowHeight="12.75" outlineLevelCol="1"/>
  <cols>
    <col min="1" max="1" width="6.140625" style="2" hidden="1" customWidth="1"/>
    <col min="2" max="2" width="63.421875" style="2" customWidth="1"/>
    <col min="3" max="3" width="4.28125" style="2" customWidth="1"/>
    <col min="4" max="4" width="12.421875" style="1" customWidth="1" outlineLevel="1"/>
    <col min="5" max="5" width="2.7109375" style="1" customWidth="1" outlineLevel="1"/>
    <col min="6" max="6" width="6.28125" style="7" customWidth="1" outlineLevel="1"/>
    <col min="7" max="7" width="4.28125" style="2" customWidth="1" outlineLevel="1"/>
    <col min="8" max="8" width="11.7109375" style="1" customWidth="1" outlineLevel="1"/>
    <col min="9" max="9" width="2.7109375" style="1" customWidth="1" outlineLevel="1"/>
    <col min="10" max="10" width="6.28125" style="7" customWidth="1" outlineLevel="1"/>
    <col min="11" max="11" width="4.28125" style="2" customWidth="1" outlineLevel="1"/>
    <col min="12" max="12" width="11.7109375" style="1" customWidth="1" outlineLevel="1"/>
    <col min="13" max="13" width="2.7109375" style="1" customWidth="1" outlineLevel="1"/>
    <col min="14" max="14" width="6.28125" style="7" customWidth="1" outlineLevel="1"/>
    <col min="15" max="15" width="4.28125" style="27" customWidth="1" outlineLevel="1"/>
    <col min="16" max="16" width="12.421875" style="1" bestFit="1" customWidth="1"/>
    <col min="17" max="17" width="2.7109375" style="1" customWidth="1"/>
    <col min="18" max="18" width="6.28125" style="7" customWidth="1"/>
    <col min="19" max="19" width="4.28125" style="2" customWidth="1"/>
    <col min="20" max="20" width="11.7109375" style="1" customWidth="1"/>
    <col min="21" max="21" width="2.7109375" style="1" customWidth="1"/>
    <col min="22" max="22" width="6.28125" style="7" customWidth="1"/>
    <col min="23" max="23" width="4.28125" style="2" customWidth="1"/>
    <col min="24" max="24" width="11.7109375" style="1" customWidth="1"/>
    <col min="25" max="25" width="2.7109375" style="1" customWidth="1"/>
    <col min="26" max="26" width="6.28125" style="7" customWidth="1"/>
    <col min="27" max="27" width="4.28125" style="27" customWidth="1"/>
    <col min="28" max="28" width="11.7109375" style="1" customWidth="1"/>
    <col min="29" max="29" width="2.7109375" style="1" customWidth="1"/>
    <col min="30" max="30" width="6.28125" style="7" customWidth="1"/>
    <col min="31" max="31" width="4.28125" style="6" customWidth="1"/>
    <col min="32" max="32" width="6.7109375" style="28" customWidth="1"/>
    <col min="33" max="33" width="4.28125" style="29" customWidth="1"/>
    <col min="34" max="34" width="11.28125" style="1" customWidth="1"/>
    <col min="35" max="35" width="2.28125" style="1" customWidth="1"/>
    <col min="36" max="36" width="6.28125" style="7" customWidth="1"/>
    <col min="37" max="37" width="4.28125" style="27" customWidth="1"/>
    <col min="38" max="38" width="11.28125" style="1" customWidth="1"/>
    <col min="39" max="39" width="2.28125" style="1" customWidth="1"/>
    <col min="40" max="40" width="6.28125" style="7" customWidth="1"/>
    <col min="41" max="41" width="4.28125" style="6" customWidth="1"/>
    <col min="42" max="42" width="11.28125" style="1" customWidth="1"/>
    <col min="43" max="43" width="2.28125" style="1" customWidth="1"/>
    <col min="44" max="44" width="6.28125" style="7" customWidth="1"/>
    <col min="45" max="45" width="4.28125" style="27" customWidth="1"/>
    <col min="46" max="46" width="11.28125" style="1" customWidth="1"/>
    <col min="47" max="47" width="2.28125" style="1" customWidth="1"/>
    <col min="48" max="48" width="6.28125" style="7" customWidth="1"/>
    <col min="49" max="16384" width="9.140625" style="2" customWidth="1"/>
  </cols>
  <sheetData>
    <row r="1" spans="2:48" ht="13.5" customHeight="1">
      <c r="B1" s="102" t="s">
        <v>117</v>
      </c>
      <c r="D1" s="132" t="s">
        <v>112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112" t="s">
        <v>111</v>
      </c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/>
      <c r="AH1" s="112" t="s">
        <v>111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</row>
    <row r="2" ht="13.5" customHeight="1"/>
    <row r="3" spans="1:48" s="34" customFormat="1" ht="25.5" customHeight="1">
      <c r="A3" s="30"/>
      <c r="B3" s="30" t="s">
        <v>0</v>
      </c>
      <c r="C3" s="4"/>
      <c r="D3" s="131" t="s">
        <v>102</v>
      </c>
      <c r="E3" s="131"/>
      <c r="F3" s="131"/>
      <c r="G3" s="4"/>
      <c r="H3" s="131" t="s">
        <v>100</v>
      </c>
      <c r="I3" s="131"/>
      <c r="J3" s="131"/>
      <c r="K3" s="4"/>
      <c r="L3" s="131" t="s">
        <v>103</v>
      </c>
      <c r="M3" s="131"/>
      <c r="N3" s="131"/>
      <c r="O3" s="31"/>
      <c r="P3" s="131" t="s">
        <v>102</v>
      </c>
      <c r="Q3" s="131"/>
      <c r="R3" s="131"/>
      <c r="S3" s="4"/>
      <c r="T3" s="131" t="s">
        <v>100</v>
      </c>
      <c r="U3" s="131"/>
      <c r="V3" s="131"/>
      <c r="W3" s="4"/>
      <c r="X3" s="131" t="s">
        <v>103</v>
      </c>
      <c r="Y3" s="131"/>
      <c r="Z3" s="131"/>
      <c r="AA3" s="31"/>
      <c r="AB3" s="131" t="s">
        <v>104</v>
      </c>
      <c r="AC3" s="131"/>
      <c r="AD3" s="131"/>
      <c r="AE3" s="32"/>
      <c r="AF3" s="33" t="s">
        <v>1</v>
      </c>
      <c r="AG3" s="2"/>
      <c r="AH3" s="131" t="s">
        <v>105</v>
      </c>
      <c r="AI3" s="131"/>
      <c r="AJ3" s="131"/>
      <c r="AK3" s="31"/>
      <c r="AL3" s="131" t="s">
        <v>106</v>
      </c>
      <c r="AM3" s="131"/>
      <c r="AN3" s="131"/>
      <c r="AO3" s="32"/>
      <c r="AP3" s="131" t="s">
        <v>107</v>
      </c>
      <c r="AQ3" s="131"/>
      <c r="AR3" s="131"/>
      <c r="AS3" s="31"/>
      <c r="AT3" s="131" t="s">
        <v>108</v>
      </c>
      <c r="AU3" s="131"/>
      <c r="AV3" s="131"/>
    </row>
    <row r="4" spans="1:48" s="37" customFormat="1" ht="3.75" customHeight="1">
      <c r="A4" s="35"/>
      <c r="B4" s="35"/>
      <c r="C4" s="4"/>
      <c r="D4" s="8"/>
      <c r="E4" s="8"/>
      <c r="F4" s="9"/>
      <c r="G4" s="4"/>
      <c r="H4" s="8"/>
      <c r="I4" s="8"/>
      <c r="J4" s="9"/>
      <c r="K4" s="4"/>
      <c r="L4" s="36"/>
      <c r="M4" s="8"/>
      <c r="N4" s="9"/>
      <c r="O4" s="31"/>
      <c r="P4" s="8"/>
      <c r="Q4" s="8"/>
      <c r="R4" s="9"/>
      <c r="S4" s="4"/>
      <c r="T4" s="8"/>
      <c r="U4" s="8"/>
      <c r="V4" s="9"/>
      <c r="W4" s="4"/>
      <c r="X4" s="36"/>
      <c r="Y4" s="8"/>
      <c r="Z4" s="9"/>
      <c r="AA4" s="31"/>
      <c r="AB4" s="36"/>
      <c r="AC4" s="8"/>
      <c r="AD4" s="9"/>
      <c r="AE4" s="32"/>
      <c r="AF4" s="36"/>
      <c r="AG4" s="2"/>
      <c r="AH4" s="36"/>
      <c r="AI4" s="8"/>
      <c r="AJ4" s="9"/>
      <c r="AK4" s="31"/>
      <c r="AL4" s="36"/>
      <c r="AM4" s="8"/>
      <c r="AN4" s="9"/>
      <c r="AO4" s="32"/>
      <c r="AP4" s="36"/>
      <c r="AQ4" s="8"/>
      <c r="AR4" s="9"/>
      <c r="AS4" s="31"/>
      <c r="AT4" s="36"/>
      <c r="AU4" s="8"/>
      <c r="AV4" s="9"/>
    </row>
    <row r="5" ht="13.5" customHeight="1"/>
    <row r="6" spans="1:48" ht="13.5" customHeight="1">
      <c r="A6" s="38">
        <v>10</v>
      </c>
      <c r="B6" s="38" t="s">
        <v>2</v>
      </c>
      <c r="C6" s="11"/>
      <c r="D6" s="39">
        <f>D8+D14+D19</f>
        <v>16115976</v>
      </c>
      <c r="F6" s="10">
        <f>D6/D51</f>
        <v>0.9840149837203161</v>
      </c>
      <c r="G6" s="11"/>
      <c r="H6" s="39">
        <f>H8+H14+H19</f>
        <v>15050880</v>
      </c>
      <c r="J6" s="10">
        <f>H6/H51</f>
        <v>0.9795000351427969</v>
      </c>
      <c r="K6" s="11"/>
      <c r="L6" s="39">
        <f>L8+L14+L19</f>
        <v>22390880</v>
      </c>
      <c r="N6" s="10">
        <f>L6/L51</f>
        <v>0.9906820261328019</v>
      </c>
      <c r="P6" s="39">
        <f>P8+P14+P19</f>
        <v>2138957.5950627113</v>
      </c>
      <c r="R6" s="10">
        <f>P6/P51</f>
        <v>0.984014983720316</v>
      </c>
      <c r="S6" s="11"/>
      <c r="T6" s="39">
        <f>T8+T14+T19</f>
        <v>1997595.0627115269</v>
      </c>
      <c r="V6" s="10">
        <f>T6/T51</f>
        <v>0.9795000351427969</v>
      </c>
      <c r="W6" s="11"/>
      <c r="X6" s="39">
        <f>X8+X14+X19</f>
        <v>2971780.4764748816</v>
      </c>
      <c r="Z6" s="10">
        <f>X6/X51</f>
        <v>0.9906820261328019</v>
      </c>
      <c r="AB6" s="40">
        <f>+AB8+AB14+AB19</f>
        <v>3126661</v>
      </c>
      <c r="AD6" s="10">
        <f>AB6/AB51</f>
        <v>0.9931075248359384</v>
      </c>
      <c r="AF6" s="41">
        <f>AB6/X6*100</f>
        <v>105.21170809052616</v>
      </c>
      <c r="AG6" s="6"/>
      <c r="AH6" s="40">
        <f>+AH8+AH14+AH19</f>
        <v>371688</v>
      </c>
      <c r="AJ6" s="10">
        <f>AH6/AH51</f>
        <v>0.9780799856848886</v>
      </c>
      <c r="AL6" s="40">
        <f>+AL8+AL14+AL19</f>
        <v>1103376</v>
      </c>
      <c r="AN6" s="10">
        <f>AL6/AL51</f>
        <v>0.9878242683817736</v>
      </c>
      <c r="AP6" s="40">
        <f>+AP8+AP14+AP19</f>
        <v>2705065</v>
      </c>
      <c r="AR6" s="10">
        <f>AP6/AP51</f>
        <v>0.9932803718928604</v>
      </c>
      <c r="AT6" s="40">
        <f>+AT8+AT14+AT19</f>
        <v>3126661</v>
      </c>
      <c r="AV6" s="10">
        <f>AT6/AT51</f>
        <v>0.9931075248359384</v>
      </c>
    </row>
    <row r="7" spans="1:48" ht="13.5" customHeight="1">
      <c r="A7" s="42"/>
      <c r="B7" s="43"/>
      <c r="C7" s="11"/>
      <c r="D7" s="44"/>
      <c r="F7" s="12"/>
      <c r="G7" s="11"/>
      <c r="H7" s="44"/>
      <c r="J7" s="12"/>
      <c r="K7" s="11"/>
      <c r="L7" s="44"/>
      <c r="N7" s="12"/>
      <c r="P7" s="44"/>
      <c r="R7" s="12"/>
      <c r="S7" s="11"/>
      <c r="T7" s="44"/>
      <c r="V7" s="12"/>
      <c r="W7" s="11"/>
      <c r="X7" s="44"/>
      <c r="Z7" s="12"/>
      <c r="AB7" s="45"/>
      <c r="AD7" s="12"/>
      <c r="AF7" s="46"/>
      <c r="AH7" s="45"/>
      <c r="AJ7" s="12"/>
      <c r="AL7" s="45"/>
      <c r="AN7" s="12"/>
      <c r="AP7" s="45"/>
      <c r="AR7" s="12"/>
      <c r="AT7" s="45"/>
      <c r="AV7" s="12"/>
    </row>
    <row r="8" spans="1:48" ht="13.5" customHeight="1">
      <c r="A8" s="47">
        <v>100</v>
      </c>
      <c r="B8" s="48" t="s">
        <v>3</v>
      </c>
      <c r="C8" s="5"/>
      <c r="D8" s="49">
        <f>D9+D10+D12+D11</f>
        <v>16115976</v>
      </c>
      <c r="F8" s="13">
        <f>+D8/D6</f>
        <v>1</v>
      </c>
      <c r="G8" s="5"/>
      <c r="H8" s="49">
        <f>H9+H10+H12+H11</f>
        <v>15050880</v>
      </c>
      <c r="J8" s="13">
        <f>+H8/H6</f>
        <v>1</v>
      </c>
      <c r="K8" s="5"/>
      <c r="L8" s="49">
        <f>L9+L10+L12+L11</f>
        <v>22250880</v>
      </c>
      <c r="N8" s="13">
        <f>+L8/L6</f>
        <v>0.9937474543206877</v>
      </c>
      <c r="P8" s="49">
        <f>P9+P10+P12+P11</f>
        <v>2138957.5950627113</v>
      </c>
      <c r="R8" s="13">
        <f>+P8/P6</f>
        <v>1</v>
      </c>
      <c r="S8" s="5"/>
      <c r="T8" s="49">
        <f>T9+T10+T12+T11</f>
        <v>1997595.0627115269</v>
      </c>
      <c r="V8" s="13">
        <f>+T8/T6</f>
        <v>1</v>
      </c>
      <c r="W8" s="5"/>
      <c r="X8" s="49">
        <f>X9+X10+X12+X11</f>
        <v>2953199.283296834</v>
      </c>
      <c r="Z8" s="13">
        <f>+X8/X6</f>
        <v>0.9937474543206878</v>
      </c>
      <c r="AB8" s="50">
        <f>SUM(AB9:AB12)</f>
        <v>3106753</v>
      </c>
      <c r="AD8" s="13">
        <f>+AB8/AB6</f>
        <v>0.993632824281238</v>
      </c>
      <c r="AF8" s="51">
        <f>AB8/X8*100</f>
        <v>105.19957178547546</v>
      </c>
      <c r="AG8" s="6"/>
      <c r="AH8" s="50">
        <f>SUM(AH9:AH12)</f>
        <v>371688</v>
      </c>
      <c r="AJ8" s="13">
        <f>+AH8/AH6</f>
        <v>1</v>
      </c>
      <c r="AL8" s="50">
        <f>SUM(AL9:AL12)</f>
        <v>1103376</v>
      </c>
      <c r="AN8" s="13">
        <f>+AL8/AL6</f>
        <v>1</v>
      </c>
      <c r="AP8" s="50">
        <f>SUM(AP9:AP12)</f>
        <v>2705065</v>
      </c>
      <c r="AR8" s="13">
        <f>+AP8/AP6</f>
        <v>1</v>
      </c>
      <c r="AT8" s="50">
        <f>SUM(AT9:AT12)</f>
        <v>3106753</v>
      </c>
      <c r="AV8" s="13">
        <f>+AT8/AT6</f>
        <v>0.993632824281238</v>
      </c>
    </row>
    <row r="9" spans="1:48" ht="13.5" customHeight="1">
      <c r="A9" s="52">
        <v>1000</v>
      </c>
      <c r="B9" s="53" t="s">
        <v>4</v>
      </c>
      <c r="C9" s="5"/>
      <c r="D9" s="54">
        <f>+'Obrazac PPR'!D9</f>
        <v>0</v>
      </c>
      <c r="F9" s="14"/>
      <c r="G9" s="5"/>
      <c r="H9" s="106">
        <f>+'Obrazac PPR'!H9</f>
        <v>0</v>
      </c>
      <c r="J9" s="14"/>
      <c r="K9" s="5"/>
      <c r="L9" s="108">
        <v>0</v>
      </c>
      <c r="N9" s="14"/>
      <c r="P9" s="54">
        <f>+D9/tečaj!$B$2</f>
        <v>0</v>
      </c>
      <c r="R9" s="14"/>
      <c r="S9" s="5"/>
      <c r="T9" s="107">
        <f>+H9/tečaj!$B$2</f>
        <v>0</v>
      </c>
      <c r="V9" s="14"/>
      <c r="W9" s="5"/>
      <c r="X9" s="107">
        <f>+L9/tečaj!$B$2</f>
        <v>0</v>
      </c>
      <c r="Z9" s="14"/>
      <c r="AB9" s="108">
        <v>0</v>
      </c>
      <c r="AD9" s="14"/>
      <c r="AF9" s="56" t="e">
        <f>AB9/X9*100</f>
        <v>#DIV/0!</v>
      </c>
      <c r="AH9" s="108">
        <v>0</v>
      </c>
      <c r="AI9" s="82"/>
      <c r="AJ9" s="83"/>
      <c r="AK9" s="85"/>
      <c r="AL9" s="108">
        <v>0</v>
      </c>
      <c r="AM9" s="82"/>
      <c r="AN9" s="83"/>
      <c r="AO9" s="24"/>
      <c r="AP9" s="108">
        <v>0</v>
      </c>
      <c r="AR9" s="14"/>
      <c r="AT9" s="55">
        <f>+AB9</f>
        <v>0</v>
      </c>
      <c r="AV9" s="14"/>
    </row>
    <row r="10" spans="1:46" ht="13.5" customHeight="1">
      <c r="A10" s="52">
        <v>1001</v>
      </c>
      <c r="B10" s="53" t="s">
        <v>52</v>
      </c>
      <c r="C10" s="5"/>
      <c r="D10" s="54">
        <f>+'Obrazac PPR'!D10</f>
        <v>16085796</v>
      </c>
      <c r="G10" s="5"/>
      <c r="H10" s="106">
        <f>+'Obrazac PPR'!H10</f>
        <v>15000000</v>
      </c>
      <c r="K10" s="5"/>
      <c r="L10" s="108">
        <v>22200000</v>
      </c>
      <c r="P10" s="54">
        <f>+D10/tečaj!$B$2</f>
        <v>2134952.020704758</v>
      </c>
      <c r="S10" s="5"/>
      <c r="T10" s="107">
        <f>+H10/tečaj!$B$2</f>
        <v>1990842.1262193907</v>
      </c>
      <c r="W10" s="5"/>
      <c r="X10" s="107">
        <f>+L10/tečaj!$B$2</f>
        <v>2946446.346804698</v>
      </c>
      <c r="AB10" s="108">
        <v>3100000</v>
      </c>
      <c r="AF10" s="56">
        <f>AB10/X10*100</f>
        <v>105.2114864864865</v>
      </c>
      <c r="AH10" s="108">
        <v>370000</v>
      </c>
      <c r="AI10" s="82"/>
      <c r="AJ10" s="84"/>
      <c r="AK10" s="85"/>
      <c r="AL10" s="108">
        <v>1100000</v>
      </c>
      <c r="AM10" s="82"/>
      <c r="AN10" s="84"/>
      <c r="AO10" s="24"/>
      <c r="AP10" s="108">
        <v>2700000</v>
      </c>
      <c r="AT10" s="55">
        <f>+AB10</f>
        <v>3100000</v>
      </c>
    </row>
    <row r="11" spans="1:46" ht="13.5" customHeight="1">
      <c r="A11" s="52">
        <v>1002</v>
      </c>
      <c r="B11" s="53" t="s">
        <v>5</v>
      </c>
      <c r="C11" s="5"/>
      <c r="D11" s="54">
        <f>+'Obrazac PPR'!D11</f>
        <v>30180</v>
      </c>
      <c r="G11" s="5"/>
      <c r="H11" s="106">
        <f>+'Obrazac PPR'!H11</f>
        <v>50880</v>
      </c>
      <c r="K11" s="5"/>
      <c r="L11" s="108">
        <v>50880</v>
      </c>
      <c r="P11" s="54">
        <f>+D11/tečaj!$B$2</f>
        <v>4005.574357953414</v>
      </c>
      <c r="S11" s="5"/>
      <c r="T11" s="107">
        <f>+H11/tečaj!$B$2</f>
        <v>6752.936492136173</v>
      </c>
      <c r="W11" s="5"/>
      <c r="X11" s="107">
        <f>+L11/tečaj!$B$2</f>
        <v>6752.936492136173</v>
      </c>
      <c r="AB11" s="108">
        <v>6753</v>
      </c>
      <c r="AF11" s="56">
        <f>AB11/X11*100</f>
        <v>100.00094044811321</v>
      </c>
      <c r="AH11" s="108">
        <v>1688</v>
      </c>
      <c r="AI11" s="82"/>
      <c r="AJ11" s="84"/>
      <c r="AK11" s="85"/>
      <c r="AL11" s="108">
        <v>3376</v>
      </c>
      <c r="AM11" s="82"/>
      <c r="AN11" s="84"/>
      <c r="AO11" s="24"/>
      <c r="AP11" s="108">
        <v>5065</v>
      </c>
      <c r="AT11" s="55">
        <f>+AB11</f>
        <v>6753</v>
      </c>
    </row>
    <row r="12" spans="1:46" ht="13.5" customHeight="1">
      <c r="A12" s="52">
        <v>1003</v>
      </c>
      <c r="B12" s="53" t="s">
        <v>6</v>
      </c>
      <c r="C12" s="5"/>
      <c r="D12" s="54">
        <f>+'Obrazac PPR'!D12</f>
        <v>0</v>
      </c>
      <c r="G12" s="5"/>
      <c r="H12" s="106">
        <f>+'Obrazac PPR'!H12</f>
        <v>0</v>
      </c>
      <c r="K12" s="5"/>
      <c r="L12" s="108">
        <v>0</v>
      </c>
      <c r="P12" s="54">
        <f>+D12/tečaj!$B$2</f>
        <v>0</v>
      </c>
      <c r="S12" s="5"/>
      <c r="T12" s="107">
        <f>+H12/tečaj!$B$2</f>
        <v>0</v>
      </c>
      <c r="W12" s="5"/>
      <c r="X12" s="107">
        <f>+L12/tečaj!$B$2</f>
        <v>0</v>
      </c>
      <c r="AB12" s="108">
        <v>0</v>
      </c>
      <c r="AF12" s="56" t="e">
        <f>AB12/X12*100</f>
        <v>#DIV/0!</v>
      </c>
      <c r="AH12" s="108">
        <v>0</v>
      </c>
      <c r="AI12" s="82"/>
      <c r="AJ12" s="84"/>
      <c r="AK12" s="85"/>
      <c r="AL12" s="108">
        <v>0</v>
      </c>
      <c r="AM12" s="82"/>
      <c r="AN12" s="84"/>
      <c r="AO12" s="24"/>
      <c r="AP12" s="108">
        <v>0</v>
      </c>
      <c r="AT12" s="55">
        <f>+AB12</f>
        <v>0</v>
      </c>
    </row>
    <row r="13" spans="1:48" ht="13.5" customHeight="1">
      <c r="A13" s="42"/>
      <c r="B13" s="53"/>
      <c r="C13" s="5"/>
      <c r="D13" s="54"/>
      <c r="F13" s="12"/>
      <c r="G13" s="5"/>
      <c r="H13" s="54"/>
      <c r="J13" s="12"/>
      <c r="K13" s="5"/>
      <c r="L13" s="54"/>
      <c r="N13" s="12"/>
      <c r="P13" s="54"/>
      <c r="R13" s="12"/>
      <c r="S13" s="5"/>
      <c r="T13" s="54"/>
      <c r="V13" s="12"/>
      <c r="W13" s="5"/>
      <c r="X13" s="54"/>
      <c r="Z13" s="12"/>
      <c r="AB13" s="55"/>
      <c r="AD13" s="12"/>
      <c r="AF13" s="56"/>
      <c r="AH13" s="55"/>
      <c r="AJ13" s="12"/>
      <c r="AL13" s="55"/>
      <c r="AN13" s="12"/>
      <c r="AP13" s="55"/>
      <c r="AR13" s="12"/>
      <c r="AT13" s="55"/>
      <c r="AV13" s="12"/>
    </row>
    <row r="14" spans="1:48" ht="13.5" customHeight="1">
      <c r="A14" s="47">
        <v>101</v>
      </c>
      <c r="B14" s="48" t="s">
        <v>7</v>
      </c>
      <c r="C14" s="5"/>
      <c r="D14" s="49">
        <f>D15+D16+D17</f>
        <v>0</v>
      </c>
      <c r="F14" s="13">
        <f>+D14/D6</f>
        <v>0</v>
      </c>
      <c r="G14" s="5"/>
      <c r="H14" s="49">
        <f>H15+H16+H17</f>
        <v>0</v>
      </c>
      <c r="J14" s="13">
        <f>+H14/H6</f>
        <v>0</v>
      </c>
      <c r="K14" s="5"/>
      <c r="L14" s="49">
        <f>L15+L16+L17</f>
        <v>0</v>
      </c>
      <c r="N14" s="13">
        <f>+L14/L6</f>
        <v>0</v>
      </c>
      <c r="P14" s="49">
        <f>P15+P16+P17</f>
        <v>0</v>
      </c>
      <c r="R14" s="13">
        <f>+P14/P6</f>
        <v>0</v>
      </c>
      <c r="S14" s="5"/>
      <c r="T14" s="49">
        <f>T15+T16+T17</f>
        <v>0</v>
      </c>
      <c r="V14" s="13">
        <f>+T14/T6</f>
        <v>0</v>
      </c>
      <c r="W14" s="5"/>
      <c r="X14" s="49">
        <f>X15+X16+X17</f>
        <v>0</v>
      </c>
      <c r="Z14" s="13">
        <f>+X14/X6</f>
        <v>0</v>
      </c>
      <c r="AB14" s="50">
        <f>+AB15+AB16+AB17</f>
        <v>0</v>
      </c>
      <c r="AD14" s="13">
        <f>+AB14/AB6</f>
        <v>0</v>
      </c>
      <c r="AF14" s="51" t="e">
        <f>AB14/X14*100</f>
        <v>#DIV/0!</v>
      </c>
      <c r="AG14" s="6"/>
      <c r="AH14" s="50">
        <f>+AH15+AH16+AH17</f>
        <v>0</v>
      </c>
      <c r="AJ14" s="13">
        <f>+AH14/AH6</f>
        <v>0</v>
      </c>
      <c r="AL14" s="50">
        <f>+AL15+AL16+AL17</f>
        <v>0</v>
      </c>
      <c r="AN14" s="13">
        <f>+AL14/AL6</f>
        <v>0</v>
      </c>
      <c r="AP14" s="50">
        <f>+AP15+AP16+AP17</f>
        <v>0</v>
      </c>
      <c r="AR14" s="13">
        <f>+AP14/AP6</f>
        <v>0</v>
      </c>
      <c r="AT14" s="50">
        <f>+AT15+AT16+AT17</f>
        <v>0</v>
      </c>
      <c r="AV14" s="13">
        <f>+AT14/AT6</f>
        <v>0</v>
      </c>
    </row>
    <row r="15" spans="1:48" ht="13.5" customHeight="1">
      <c r="A15" s="52">
        <v>1010</v>
      </c>
      <c r="B15" s="53" t="s">
        <v>7</v>
      </c>
      <c r="C15" s="5"/>
      <c r="D15" s="54">
        <f>+'Obrazac PPR'!D15</f>
        <v>0</v>
      </c>
      <c r="F15" s="14"/>
      <c r="G15" s="5"/>
      <c r="H15" s="106">
        <f>+'Obrazac PPR'!H15</f>
        <v>0</v>
      </c>
      <c r="J15" s="14"/>
      <c r="K15" s="5"/>
      <c r="L15" s="109">
        <v>0</v>
      </c>
      <c r="N15" s="14"/>
      <c r="P15" s="54">
        <f>+D15/tečaj!$B$2</f>
        <v>0</v>
      </c>
      <c r="R15" s="14"/>
      <c r="S15" s="5"/>
      <c r="T15" s="54">
        <f>+H15/tečaj!$B$2</f>
        <v>0</v>
      </c>
      <c r="V15" s="14"/>
      <c r="W15" s="5"/>
      <c r="X15" s="54">
        <f>+L15/tečaj!$B$2</f>
        <v>0</v>
      </c>
      <c r="Z15" s="14"/>
      <c r="AB15" s="108">
        <v>0</v>
      </c>
      <c r="AD15" s="14"/>
      <c r="AF15" s="56" t="e">
        <f>AB15/X15*100</f>
        <v>#DIV/0!</v>
      </c>
      <c r="AH15" s="108">
        <v>0</v>
      </c>
      <c r="AI15" s="82"/>
      <c r="AJ15" s="83"/>
      <c r="AK15" s="85"/>
      <c r="AL15" s="108">
        <v>0</v>
      </c>
      <c r="AM15" s="82"/>
      <c r="AN15" s="83"/>
      <c r="AO15" s="24"/>
      <c r="AP15" s="108">
        <v>0</v>
      </c>
      <c r="AR15" s="14"/>
      <c r="AT15" s="55">
        <f>+AB15</f>
        <v>0</v>
      </c>
      <c r="AV15" s="14"/>
    </row>
    <row r="16" spans="1:46" ht="13.5" customHeight="1">
      <c r="A16" s="52">
        <v>1011</v>
      </c>
      <c r="B16" s="53" t="s">
        <v>8</v>
      </c>
      <c r="C16" s="5"/>
      <c r="D16" s="54">
        <f>+'Obrazac PPR'!D16</f>
        <v>0</v>
      </c>
      <c r="G16" s="5"/>
      <c r="H16" s="106">
        <f>+'Obrazac PPR'!H16</f>
        <v>0</v>
      </c>
      <c r="K16" s="5"/>
      <c r="L16" s="109">
        <v>0</v>
      </c>
      <c r="P16" s="54">
        <f>+D16/tečaj!$B$2</f>
        <v>0</v>
      </c>
      <c r="S16" s="5"/>
      <c r="T16" s="54">
        <f>+H16/tečaj!$B$2</f>
        <v>0</v>
      </c>
      <c r="W16" s="5"/>
      <c r="X16" s="54">
        <f>+L16/tečaj!$B$2</f>
        <v>0</v>
      </c>
      <c r="AB16" s="108">
        <v>0</v>
      </c>
      <c r="AF16" s="56" t="e">
        <f>AB16/X16*100</f>
        <v>#DIV/0!</v>
      </c>
      <c r="AH16" s="108">
        <v>0</v>
      </c>
      <c r="AI16" s="82"/>
      <c r="AJ16" s="84"/>
      <c r="AK16" s="85"/>
      <c r="AL16" s="108">
        <v>0</v>
      </c>
      <c r="AM16" s="82"/>
      <c r="AN16" s="84"/>
      <c r="AO16" s="24"/>
      <c r="AP16" s="108">
        <v>0</v>
      </c>
      <c r="AT16" s="55">
        <f>+AB16</f>
        <v>0</v>
      </c>
    </row>
    <row r="17" spans="1:46" ht="13.5" customHeight="1">
      <c r="A17" s="52">
        <v>1012</v>
      </c>
      <c r="B17" s="53" t="s">
        <v>9</v>
      </c>
      <c r="C17" s="5"/>
      <c r="D17" s="54">
        <f>+'Obrazac PPR'!D17</f>
        <v>0</v>
      </c>
      <c r="G17" s="5"/>
      <c r="H17" s="106">
        <f>+'Obrazac PPR'!H17</f>
        <v>0</v>
      </c>
      <c r="K17" s="5"/>
      <c r="L17" s="109">
        <v>0</v>
      </c>
      <c r="P17" s="54">
        <f>+D17/tečaj!$B$2</f>
        <v>0</v>
      </c>
      <c r="S17" s="5"/>
      <c r="T17" s="54">
        <f>+H17/tečaj!$B$2</f>
        <v>0</v>
      </c>
      <c r="W17" s="5"/>
      <c r="X17" s="54">
        <f>+L17/tečaj!$B$2</f>
        <v>0</v>
      </c>
      <c r="AB17" s="108">
        <v>0</v>
      </c>
      <c r="AF17" s="56" t="e">
        <f>AB17/X17*100</f>
        <v>#DIV/0!</v>
      </c>
      <c r="AH17" s="108">
        <v>0</v>
      </c>
      <c r="AI17" s="82"/>
      <c r="AJ17" s="84"/>
      <c r="AK17" s="85"/>
      <c r="AL17" s="108">
        <v>0</v>
      </c>
      <c r="AM17" s="82"/>
      <c r="AN17" s="84"/>
      <c r="AO17" s="24"/>
      <c r="AP17" s="108">
        <v>0</v>
      </c>
      <c r="AT17" s="55">
        <f>+AB17</f>
        <v>0</v>
      </c>
    </row>
    <row r="18" spans="1:48" ht="13.5" customHeight="1">
      <c r="A18" s="42"/>
      <c r="B18" s="53"/>
      <c r="C18" s="5"/>
      <c r="D18" s="54"/>
      <c r="F18" s="12"/>
      <c r="G18" s="5"/>
      <c r="H18" s="54"/>
      <c r="J18" s="12"/>
      <c r="K18" s="5"/>
      <c r="L18" s="54"/>
      <c r="N18" s="12"/>
      <c r="P18" s="54"/>
      <c r="R18" s="12"/>
      <c r="S18" s="5"/>
      <c r="T18" s="54"/>
      <c r="V18" s="12"/>
      <c r="W18" s="5"/>
      <c r="X18" s="54"/>
      <c r="Z18" s="12"/>
      <c r="AB18" s="55"/>
      <c r="AD18" s="12"/>
      <c r="AF18" s="56"/>
      <c r="AH18" s="55"/>
      <c r="AJ18" s="12"/>
      <c r="AL18" s="55"/>
      <c r="AN18" s="12"/>
      <c r="AP18" s="55"/>
      <c r="AR18" s="12"/>
      <c r="AT18" s="55"/>
      <c r="AV18" s="12"/>
    </row>
    <row r="19" spans="1:48" ht="13.5" customHeight="1">
      <c r="A19" s="47">
        <v>102</v>
      </c>
      <c r="B19" s="48" t="s">
        <v>10</v>
      </c>
      <c r="C19" s="5"/>
      <c r="D19" s="49">
        <f>D20+D21+D22</f>
        <v>0</v>
      </c>
      <c r="F19" s="13">
        <f>+D19/D6</f>
        <v>0</v>
      </c>
      <c r="G19" s="5"/>
      <c r="H19" s="49">
        <f>H20+H21+H22</f>
        <v>0</v>
      </c>
      <c r="J19" s="13">
        <f>+H19/H6</f>
        <v>0</v>
      </c>
      <c r="K19" s="5"/>
      <c r="L19" s="49">
        <f>L20+L21+L22</f>
        <v>140000</v>
      </c>
      <c r="N19" s="13">
        <f>+L19/L6</f>
        <v>0.006252545679312291</v>
      </c>
      <c r="P19" s="49">
        <f>P20+P21+P22</f>
        <v>0</v>
      </c>
      <c r="R19" s="13">
        <f>+P19/P6</f>
        <v>0</v>
      </c>
      <c r="S19" s="5"/>
      <c r="T19" s="49">
        <f>T20+T21+T22</f>
        <v>0</v>
      </c>
      <c r="V19" s="13">
        <f>+T19/T6</f>
        <v>0</v>
      </c>
      <c r="W19" s="5"/>
      <c r="X19" s="49">
        <f>X20+X21+X22</f>
        <v>18581.193178047648</v>
      </c>
      <c r="Z19" s="13">
        <f>+X19/X6</f>
        <v>0.006252545679312293</v>
      </c>
      <c r="AB19" s="50">
        <f>+AB20+AB21+AB22</f>
        <v>19908</v>
      </c>
      <c r="AD19" s="13">
        <f>+AB19/AB6</f>
        <v>0.006367175718761963</v>
      </c>
      <c r="AF19" s="51">
        <f>AB19/X19*100</f>
        <v>107.14059</v>
      </c>
      <c r="AH19" s="50">
        <f>+AH20+AH21+AH22</f>
        <v>0</v>
      </c>
      <c r="AJ19" s="13">
        <f>+AH19/AH6</f>
        <v>0</v>
      </c>
      <c r="AL19" s="50">
        <f>+AL20+AL21+AL22</f>
        <v>0</v>
      </c>
      <c r="AN19" s="13">
        <f>+AL19/AL6</f>
        <v>0</v>
      </c>
      <c r="AP19" s="50">
        <f>+AP20+AP21+AP22</f>
        <v>0</v>
      </c>
      <c r="AR19" s="13">
        <f>+AP19/AP6</f>
        <v>0</v>
      </c>
      <c r="AT19" s="50">
        <f>+AT20+AT21+AT22</f>
        <v>19908</v>
      </c>
      <c r="AV19" s="13">
        <f>+AT19/AT6</f>
        <v>0.006367175718761963</v>
      </c>
    </row>
    <row r="20" spans="1:48" ht="13.5" customHeight="1">
      <c r="A20" s="52">
        <v>1020</v>
      </c>
      <c r="B20" s="53" t="s">
        <v>11</v>
      </c>
      <c r="C20" s="5"/>
      <c r="D20" s="54">
        <f>+'Obrazac PPR'!D20</f>
        <v>0</v>
      </c>
      <c r="F20" s="14"/>
      <c r="G20" s="5"/>
      <c r="H20" s="106">
        <f>+'Obrazac PPR'!H20</f>
        <v>0</v>
      </c>
      <c r="J20" s="14"/>
      <c r="K20" s="5"/>
      <c r="L20" s="109">
        <v>140000</v>
      </c>
      <c r="N20" s="14"/>
      <c r="P20" s="54">
        <f>+D20/tečaj!$B$2</f>
        <v>0</v>
      </c>
      <c r="R20" s="14"/>
      <c r="S20" s="5"/>
      <c r="T20" s="107">
        <f>+H20/tečaj!$B$2</f>
        <v>0</v>
      </c>
      <c r="V20" s="14"/>
      <c r="W20" s="5"/>
      <c r="X20" s="54">
        <f>+L20/tečaj!$B$2</f>
        <v>18581.193178047648</v>
      </c>
      <c r="Z20" s="14"/>
      <c r="AB20" s="108">
        <v>19908</v>
      </c>
      <c r="AD20" s="14"/>
      <c r="AF20" s="56">
        <f>AB20/X20*100</f>
        <v>107.14059</v>
      </c>
      <c r="AH20" s="108">
        <v>0</v>
      </c>
      <c r="AI20" s="82"/>
      <c r="AJ20" s="83"/>
      <c r="AK20" s="85"/>
      <c r="AL20" s="108">
        <v>0</v>
      </c>
      <c r="AM20" s="82"/>
      <c r="AN20" s="83"/>
      <c r="AO20" s="24"/>
      <c r="AP20" s="108">
        <v>0</v>
      </c>
      <c r="AR20" s="14"/>
      <c r="AT20" s="55">
        <f>+AB20</f>
        <v>19908</v>
      </c>
      <c r="AV20" s="14"/>
    </row>
    <row r="21" spans="1:46" ht="13.5" customHeight="1">
      <c r="A21" s="52">
        <v>1021</v>
      </c>
      <c r="B21" s="53" t="s">
        <v>53</v>
      </c>
      <c r="C21" s="5"/>
      <c r="D21" s="54">
        <f>+'Obrazac PPR'!D21</f>
        <v>0</v>
      </c>
      <c r="G21" s="5"/>
      <c r="H21" s="106">
        <f>+'Obrazac PPR'!H21</f>
        <v>0</v>
      </c>
      <c r="K21" s="5"/>
      <c r="L21" s="109">
        <v>0</v>
      </c>
      <c r="P21" s="54">
        <f>+D21/tečaj!$B$2</f>
        <v>0</v>
      </c>
      <c r="S21" s="5"/>
      <c r="T21" s="107">
        <f>+H21/tečaj!$B$2</f>
        <v>0</v>
      </c>
      <c r="W21" s="5"/>
      <c r="X21" s="54">
        <f>+L21/tečaj!$B$2</f>
        <v>0</v>
      </c>
      <c r="AB21" s="108">
        <v>0</v>
      </c>
      <c r="AF21" s="56" t="e">
        <f>AB21/X21*100</f>
        <v>#DIV/0!</v>
      </c>
      <c r="AH21" s="108">
        <v>0</v>
      </c>
      <c r="AI21" s="82"/>
      <c r="AJ21" s="84"/>
      <c r="AK21" s="85"/>
      <c r="AL21" s="108">
        <v>0</v>
      </c>
      <c r="AM21" s="82"/>
      <c r="AN21" s="84"/>
      <c r="AO21" s="24"/>
      <c r="AP21" s="108">
        <v>0</v>
      </c>
      <c r="AT21" s="55">
        <f>+AB21</f>
        <v>0</v>
      </c>
    </row>
    <row r="22" spans="1:46" ht="13.5" customHeight="1">
      <c r="A22" s="52">
        <v>1022</v>
      </c>
      <c r="B22" s="53" t="s">
        <v>10</v>
      </c>
      <c r="C22" s="5"/>
      <c r="D22" s="54">
        <f>+'Obrazac PPR'!D22</f>
        <v>0</v>
      </c>
      <c r="G22" s="5"/>
      <c r="H22" s="106">
        <f>+'Obrazac PPR'!H22</f>
        <v>0</v>
      </c>
      <c r="K22" s="5"/>
      <c r="L22" s="109">
        <v>0</v>
      </c>
      <c r="P22" s="54">
        <f>+D22/tečaj!$B$2</f>
        <v>0</v>
      </c>
      <c r="S22" s="5"/>
      <c r="T22" s="107">
        <f>+H22/tečaj!$B$2</f>
        <v>0</v>
      </c>
      <c r="W22" s="5"/>
      <c r="X22" s="54">
        <f>+L22/tečaj!$B$2</f>
        <v>0</v>
      </c>
      <c r="AB22" s="108">
        <v>0</v>
      </c>
      <c r="AF22" s="56" t="e">
        <f>AB22/X22*100</f>
        <v>#DIV/0!</v>
      </c>
      <c r="AH22" s="108">
        <v>0</v>
      </c>
      <c r="AI22" s="82"/>
      <c r="AJ22" s="84"/>
      <c r="AK22" s="85"/>
      <c r="AL22" s="108">
        <v>0</v>
      </c>
      <c r="AM22" s="82"/>
      <c r="AN22" s="84"/>
      <c r="AO22" s="24"/>
      <c r="AP22" s="108">
        <v>0</v>
      </c>
      <c r="AT22" s="55">
        <f>+AB22</f>
        <v>0</v>
      </c>
    </row>
    <row r="23" spans="1:46" ht="13.5" customHeight="1">
      <c r="A23" s="42"/>
      <c r="B23" s="57"/>
      <c r="C23" s="5"/>
      <c r="D23" s="58"/>
      <c r="G23" s="5"/>
      <c r="H23" s="58"/>
      <c r="K23" s="5"/>
      <c r="L23" s="58"/>
      <c r="P23" s="58"/>
      <c r="S23" s="5"/>
      <c r="T23" s="58"/>
      <c r="W23" s="5"/>
      <c r="X23" s="58"/>
      <c r="AB23" s="59"/>
      <c r="AF23" s="60"/>
      <c r="AH23" s="59"/>
      <c r="AL23" s="59"/>
      <c r="AP23" s="59"/>
      <c r="AT23" s="59"/>
    </row>
    <row r="24" spans="1:48" ht="13.5" customHeight="1">
      <c r="A24" s="38">
        <v>11</v>
      </c>
      <c r="B24" s="61" t="s">
        <v>12</v>
      </c>
      <c r="D24" s="39">
        <f>D26+D31+D36</f>
        <v>56351</v>
      </c>
      <c r="F24" s="10">
        <f>D24/D51</f>
        <v>0.0034406993623981278</v>
      </c>
      <c r="H24" s="39">
        <f>H26+H31+H36</f>
        <v>55000</v>
      </c>
      <c r="J24" s="10">
        <f>H24/H51</f>
        <v>0.0035793589433211763</v>
      </c>
      <c r="L24" s="39">
        <f>L26+L31+L36</f>
        <v>55000</v>
      </c>
      <c r="N24" s="10">
        <f>L24/L51</f>
        <v>0.002433468958669963</v>
      </c>
      <c r="P24" s="39">
        <f>P26+P31+P36</f>
        <v>7479.062976972592</v>
      </c>
      <c r="R24" s="10">
        <f>P24/P51</f>
        <v>0.0034406993623981278</v>
      </c>
      <c r="T24" s="39">
        <f>T26+T31+T36</f>
        <v>7299.7544628044325</v>
      </c>
      <c r="V24" s="10">
        <f>T24/T51</f>
        <v>0.0035793589433211767</v>
      </c>
      <c r="X24" s="39">
        <f>X26+X31+X36</f>
        <v>7299.7544628044325</v>
      </c>
      <c r="Z24" s="10">
        <f>X24/X51</f>
        <v>0.0024334689586699636</v>
      </c>
      <c r="AB24" s="40">
        <f>+AB26+AB31+AB36</f>
        <v>7300</v>
      </c>
      <c r="AD24" s="10">
        <f>AB24/AB51</f>
        <v>0.0023186667602603387</v>
      </c>
      <c r="AF24" s="41">
        <f>AB24/X24*100</f>
        <v>100.00336363636364</v>
      </c>
      <c r="AH24" s="40">
        <f>+AH26+AH31+AH36</f>
        <v>800</v>
      </c>
      <c r="AJ24" s="10">
        <f>AH24/AH51</f>
        <v>0.002105163439626544</v>
      </c>
      <c r="AL24" s="40">
        <f>+AL26+AL31+AL36</f>
        <v>1900</v>
      </c>
      <c r="AN24" s="10">
        <f>AL24/AL51</f>
        <v>0.001701021329016917</v>
      </c>
      <c r="AP24" s="40">
        <f>+AP26+AP31+AP36</f>
        <v>5300</v>
      </c>
      <c r="AR24" s="10">
        <f>AP24/AP51</f>
        <v>0.0019461218015212798</v>
      </c>
      <c r="AT24" s="40">
        <f>+AT26+AT31+AT36</f>
        <v>7300</v>
      </c>
      <c r="AV24" s="10">
        <f>AT24/AT51</f>
        <v>0.0023186667602603387</v>
      </c>
    </row>
    <row r="25" spans="1:48" ht="13.5" customHeight="1">
      <c r="A25" s="42"/>
      <c r="B25" s="62"/>
      <c r="D25" s="44"/>
      <c r="F25" s="12"/>
      <c r="H25" s="44"/>
      <c r="J25" s="12"/>
      <c r="L25" s="44"/>
      <c r="N25" s="12"/>
      <c r="P25" s="44"/>
      <c r="R25" s="12"/>
      <c r="T25" s="44"/>
      <c r="V25" s="12"/>
      <c r="X25" s="44"/>
      <c r="Z25" s="12"/>
      <c r="AB25" s="45"/>
      <c r="AD25" s="12"/>
      <c r="AF25" s="46"/>
      <c r="AH25" s="45"/>
      <c r="AJ25" s="12"/>
      <c r="AL25" s="45"/>
      <c r="AN25" s="12"/>
      <c r="AP25" s="45"/>
      <c r="AR25" s="12"/>
      <c r="AT25" s="45"/>
      <c r="AV25" s="12"/>
    </row>
    <row r="26" spans="1:48" ht="13.5" customHeight="1">
      <c r="A26" s="47">
        <v>110</v>
      </c>
      <c r="B26" s="48" t="s">
        <v>13</v>
      </c>
      <c r="C26" s="5"/>
      <c r="D26" s="49">
        <f>SUM(D27:D29)</f>
        <v>0</v>
      </c>
      <c r="F26" s="13">
        <f>+D26/D24</f>
        <v>0</v>
      </c>
      <c r="G26" s="5"/>
      <c r="H26" s="49">
        <f>SUM(H27:H29)</f>
        <v>0</v>
      </c>
      <c r="J26" s="13">
        <f>+H26/H24</f>
        <v>0</v>
      </c>
      <c r="K26" s="5"/>
      <c r="L26" s="49">
        <f>SUM(L27:L29)</f>
        <v>0</v>
      </c>
      <c r="N26" s="13">
        <f>+L26/L24</f>
        <v>0</v>
      </c>
      <c r="P26" s="49">
        <f>SUM(P27:P29)</f>
        <v>0</v>
      </c>
      <c r="R26" s="13">
        <f>+P26/P24</f>
        <v>0</v>
      </c>
      <c r="S26" s="5"/>
      <c r="T26" s="49">
        <f>SUM(T27:T29)</f>
        <v>0</v>
      </c>
      <c r="V26" s="13">
        <f>+T26/T24</f>
        <v>0</v>
      </c>
      <c r="W26" s="5"/>
      <c r="X26" s="49">
        <f>SUM(X27:X29)</f>
        <v>0</v>
      </c>
      <c r="Z26" s="13">
        <f>+X26/X24</f>
        <v>0</v>
      </c>
      <c r="AB26" s="50">
        <f>SUM(AB27:AB29)</f>
        <v>0</v>
      </c>
      <c r="AD26" s="13">
        <f>+AB26/AB24</f>
        <v>0</v>
      </c>
      <c r="AF26" s="105" t="e">
        <f>AB26/X26*100</f>
        <v>#DIV/0!</v>
      </c>
      <c r="AH26" s="50">
        <f>SUM(AH27:AH29)</f>
        <v>0</v>
      </c>
      <c r="AJ26" s="13">
        <f>+AH26/AH24</f>
        <v>0</v>
      </c>
      <c r="AL26" s="50">
        <f>SUM(AL27:AL29)</f>
        <v>0</v>
      </c>
      <c r="AN26" s="13">
        <f>+AL26/AL24</f>
        <v>0</v>
      </c>
      <c r="AP26" s="50">
        <f>SUM(AP27:AP29)</f>
        <v>0</v>
      </c>
      <c r="AR26" s="13">
        <f>+AP26/AP24</f>
        <v>0</v>
      </c>
      <c r="AT26" s="50">
        <f>SUM(AT27:AT29)</f>
        <v>0</v>
      </c>
      <c r="AV26" s="13">
        <f>+AT26/AT24</f>
        <v>0</v>
      </c>
    </row>
    <row r="27" spans="1:48" ht="13.5" customHeight="1">
      <c r="A27" s="52">
        <v>1100</v>
      </c>
      <c r="B27" s="53" t="s">
        <v>14</v>
      </c>
      <c r="C27" s="5"/>
      <c r="D27" s="54">
        <f>+'Obrazac PPR'!D27</f>
        <v>0</v>
      </c>
      <c r="F27" s="14"/>
      <c r="G27" s="5"/>
      <c r="H27" s="106">
        <f>+'Obrazac PPR'!H27</f>
        <v>0</v>
      </c>
      <c r="J27" s="14"/>
      <c r="K27" s="5"/>
      <c r="L27" s="109">
        <v>0</v>
      </c>
      <c r="N27" s="14"/>
      <c r="P27" s="54">
        <f>+D27/tečaj!$B$2</f>
        <v>0</v>
      </c>
      <c r="R27" s="14"/>
      <c r="S27" s="5"/>
      <c r="T27" s="54">
        <f>+H27/tečaj!$B$2</f>
        <v>0</v>
      </c>
      <c r="V27" s="14"/>
      <c r="W27" s="5"/>
      <c r="X27" s="54">
        <f>+L27/tečaj!$B$2</f>
        <v>0</v>
      </c>
      <c r="Z27" s="14"/>
      <c r="AB27" s="108">
        <v>0</v>
      </c>
      <c r="AD27" s="14"/>
      <c r="AF27" s="56" t="e">
        <f>AB27/X27*100</f>
        <v>#DIV/0!</v>
      </c>
      <c r="AH27" s="108">
        <v>0</v>
      </c>
      <c r="AI27" s="82"/>
      <c r="AJ27" s="83"/>
      <c r="AK27" s="85"/>
      <c r="AL27" s="108">
        <v>0</v>
      </c>
      <c r="AM27" s="82"/>
      <c r="AN27" s="83"/>
      <c r="AO27" s="24"/>
      <c r="AP27" s="108">
        <v>0</v>
      </c>
      <c r="AR27" s="14"/>
      <c r="AT27" s="55">
        <f>+AB27</f>
        <v>0</v>
      </c>
      <c r="AV27" s="14"/>
    </row>
    <row r="28" spans="1:46" ht="13.5" customHeight="1">
      <c r="A28" s="52">
        <v>1101</v>
      </c>
      <c r="B28" s="53" t="s">
        <v>15</v>
      </c>
      <c r="C28" s="5"/>
      <c r="D28" s="54">
        <f>+'Obrazac PPR'!D28</f>
        <v>0</v>
      </c>
      <c r="G28" s="5"/>
      <c r="H28" s="106">
        <f>+'Obrazac PPR'!H28</f>
        <v>0</v>
      </c>
      <c r="K28" s="5"/>
      <c r="L28" s="109">
        <v>0</v>
      </c>
      <c r="P28" s="54">
        <f>+D28/tečaj!$B$2</f>
        <v>0</v>
      </c>
      <c r="S28" s="5"/>
      <c r="T28" s="54">
        <f>+H28/tečaj!$B$2</f>
        <v>0</v>
      </c>
      <c r="W28" s="5"/>
      <c r="X28" s="54">
        <f>+L28/tečaj!$B$2</f>
        <v>0</v>
      </c>
      <c r="AB28" s="108">
        <v>0</v>
      </c>
      <c r="AF28" s="56" t="e">
        <f>AB28/X28*100</f>
        <v>#DIV/0!</v>
      </c>
      <c r="AH28" s="108">
        <v>0</v>
      </c>
      <c r="AI28" s="82"/>
      <c r="AJ28" s="84"/>
      <c r="AK28" s="85"/>
      <c r="AL28" s="108">
        <v>0</v>
      </c>
      <c r="AM28" s="82"/>
      <c r="AN28" s="84"/>
      <c r="AO28" s="24"/>
      <c r="AP28" s="108">
        <v>0</v>
      </c>
      <c r="AT28" s="55">
        <f>+AB28</f>
        <v>0</v>
      </c>
    </row>
    <row r="29" spans="1:46" ht="13.5" customHeight="1">
      <c r="A29" s="52">
        <v>1102</v>
      </c>
      <c r="B29" s="53" t="s">
        <v>16</v>
      </c>
      <c r="C29" s="5"/>
      <c r="D29" s="54">
        <f>+'Obrazac PPR'!D29</f>
        <v>0</v>
      </c>
      <c r="G29" s="5"/>
      <c r="H29" s="106">
        <f>+'Obrazac PPR'!H29</f>
        <v>0</v>
      </c>
      <c r="K29" s="5"/>
      <c r="L29" s="109">
        <v>0</v>
      </c>
      <c r="P29" s="54">
        <f>+D29/tečaj!$B$2</f>
        <v>0</v>
      </c>
      <c r="S29" s="5"/>
      <c r="T29" s="54">
        <f>+H29/tečaj!$B$2</f>
        <v>0</v>
      </c>
      <c r="W29" s="5"/>
      <c r="X29" s="54">
        <f>+L29/tečaj!$B$2</f>
        <v>0</v>
      </c>
      <c r="AB29" s="108">
        <v>0</v>
      </c>
      <c r="AF29" s="56" t="e">
        <f>AB29/X29*100</f>
        <v>#DIV/0!</v>
      </c>
      <c r="AH29" s="108">
        <v>0</v>
      </c>
      <c r="AI29" s="82"/>
      <c r="AJ29" s="84"/>
      <c r="AK29" s="85"/>
      <c r="AL29" s="108">
        <v>0</v>
      </c>
      <c r="AM29" s="82"/>
      <c r="AN29" s="84"/>
      <c r="AO29" s="24"/>
      <c r="AP29" s="108">
        <v>0</v>
      </c>
      <c r="AT29" s="55">
        <f>+AB29</f>
        <v>0</v>
      </c>
    </row>
    <row r="30" spans="1:46" ht="13.5" customHeight="1">
      <c r="A30" s="42"/>
      <c r="B30" s="53"/>
      <c r="C30" s="5"/>
      <c r="D30" s="54"/>
      <c r="G30" s="5"/>
      <c r="H30" s="54"/>
      <c r="K30" s="5"/>
      <c r="L30" s="54"/>
      <c r="P30" s="54"/>
      <c r="S30" s="5"/>
      <c r="T30" s="54"/>
      <c r="W30" s="5"/>
      <c r="X30" s="54"/>
      <c r="AB30" s="55"/>
      <c r="AF30" s="56"/>
      <c r="AH30" s="55"/>
      <c r="AL30" s="55"/>
      <c r="AP30" s="55"/>
      <c r="AT30" s="55"/>
    </row>
    <row r="31" spans="1:48" ht="13.5" customHeight="1">
      <c r="A31" s="47">
        <v>111</v>
      </c>
      <c r="B31" s="48" t="s">
        <v>17</v>
      </c>
      <c r="C31" s="5"/>
      <c r="D31" s="49">
        <f>+D32+D33+D34</f>
        <v>35351</v>
      </c>
      <c r="F31" s="15">
        <f>+D31/D24</f>
        <v>0.6273358059306845</v>
      </c>
      <c r="G31" s="5"/>
      <c r="H31" s="49">
        <f>+H32+H33+H34</f>
        <v>35000</v>
      </c>
      <c r="J31" s="15">
        <f>+H31/H24</f>
        <v>0.6363636363636364</v>
      </c>
      <c r="K31" s="5"/>
      <c r="L31" s="49">
        <f>+L32+L33+L34</f>
        <v>35000</v>
      </c>
      <c r="N31" s="15">
        <f>+L31/L24</f>
        <v>0.6363636363636364</v>
      </c>
      <c r="P31" s="49">
        <f>+P32+P33+P34</f>
        <v>4691.884000265445</v>
      </c>
      <c r="R31" s="15">
        <f>+P31/P24</f>
        <v>0.6273358059306845</v>
      </c>
      <c r="S31" s="5"/>
      <c r="T31" s="49">
        <f>+T32+T33+T34</f>
        <v>4645.298294511912</v>
      </c>
      <c r="V31" s="15">
        <f>+T31/T24</f>
        <v>0.6363636363636365</v>
      </c>
      <c r="W31" s="5"/>
      <c r="X31" s="49">
        <f>+X32+X33+X34</f>
        <v>4645.298294511912</v>
      </c>
      <c r="Z31" s="15">
        <f>+X31/X24</f>
        <v>0.6363636363636365</v>
      </c>
      <c r="AB31" s="50">
        <f>SUM(AB32:AB34)</f>
        <v>4700</v>
      </c>
      <c r="AD31" s="15">
        <f>+AB31/AB24</f>
        <v>0.6438356164383562</v>
      </c>
      <c r="AF31" s="51">
        <f>AB31/X31*100</f>
        <v>101.17757142857143</v>
      </c>
      <c r="AH31" s="50">
        <f>SUM(AH32:AH34)</f>
        <v>700</v>
      </c>
      <c r="AJ31" s="15">
        <f>+AH31/AH24</f>
        <v>0.875</v>
      </c>
      <c r="AL31" s="50">
        <f>SUM(AL32:AL34)</f>
        <v>1200</v>
      </c>
      <c r="AN31" s="15">
        <f>+AL31/AL24</f>
        <v>0.631578947368421</v>
      </c>
      <c r="AP31" s="50">
        <f>SUM(AP32:AP34)</f>
        <v>2800</v>
      </c>
      <c r="AR31" s="15">
        <f>+AP31/AP24</f>
        <v>0.5283018867924528</v>
      </c>
      <c r="AT31" s="50">
        <f>SUM(AT32:AT34)</f>
        <v>4700</v>
      </c>
      <c r="AV31" s="15">
        <f>+AT31/AT24</f>
        <v>0.6438356164383562</v>
      </c>
    </row>
    <row r="32" spans="1:48" ht="13.5" customHeight="1">
      <c r="A32" s="52">
        <v>1110</v>
      </c>
      <c r="B32" s="53" t="s">
        <v>54</v>
      </c>
      <c r="C32" s="5"/>
      <c r="D32" s="54">
        <f>+'Obrazac PPR'!D32</f>
        <v>0</v>
      </c>
      <c r="F32" s="14"/>
      <c r="G32" s="5"/>
      <c r="H32" s="106">
        <f>+'Obrazac PPR'!H32</f>
        <v>0</v>
      </c>
      <c r="J32" s="14"/>
      <c r="K32" s="5"/>
      <c r="L32" s="109">
        <v>0</v>
      </c>
      <c r="N32" s="14"/>
      <c r="P32" s="54">
        <f>+D32/tečaj!$B$2</f>
        <v>0</v>
      </c>
      <c r="R32" s="14"/>
      <c r="S32" s="5"/>
      <c r="T32" s="107">
        <f>+H32/tečaj!$B$2</f>
        <v>0</v>
      </c>
      <c r="V32" s="14"/>
      <c r="W32" s="5"/>
      <c r="X32" s="54">
        <f>+L32/tečaj!$B$2</f>
        <v>0</v>
      </c>
      <c r="Z32" s="14"/>
      <c r="AB32" s="108">
        <v>0</v>
      </c>
      <c r="AD32" s="14"/>
      <c r="AF32" s="56" t="e">
        <f>AB32/X32*100</f>
        <v>#DIV/0!</v>
      </c>
      <c r="AH32" s="108">
        <v>0</v>
      </c>
      <c r="AI32" s="82"/>
      <c r="AJ32" s="83"/>
      <c r="AK32" s="85"/>
      <c r="AL32" s="108">
        <v>0</v>
      </c>
      <c r="AM32" s="82"/>
      <c r="AN32" s="83"/>
      <c r="AO32" s="24"/>
      <c r="AP32" s="108">
        <v>0</v>
      </c>
      <c r="AR32" s="14"/>
      <c r="AT32" s="55">
        <f>+AB32</f>
        <v>0</v>
      </c>
      <c r="AV32" s="14"/>
    </row>
    <row r="33" spans="1:46" ht="13.5" customHeight="1">
      <c r="A33" s="52">
        <v>1111</v>
      </c>
      <c r="B33" s="53" t="s">
        <v>55</v>
      </c>
      <c r="C33" s="5"/>
      <c r="D33" s="54">
        <f>+'Obrazac PPR'!D33</f>
        <v>35351</v>
      </c>
      <c r="G33" s="5"/>
      <c r="H33" s="106">
        <f>+'Obrazac PPR'!H33</f>
        <v>35000</v>
      </c>
      <c r="K33" s="5"/>
      <c r="L33" s="109">
        <v>35000</v>
      </c>
      <c r="P33" s="54">
        <f>+D33/tečaj!$B$2</f>
        <v>4691.884000265445</v>
      </c>
      <c r="S33" s="5"/>
      <c r="T33" s="107">
        <f>+H33/tečaj!$B$2</f>
        <v>4645.298294511912</v>
      </c>
      <c r="W33" s="5"/>
      <c r="X33" s="54">
        <f>+L33/tečaj!$B$2</f>
        <v>4645.298294511912</v>
      </c>
      <c r="AB33" s="108">
        <v>4700</v>
      </c>
      <c r="AF33" s="56">
        <f>AB33/X33*100</f>
        <v>101.17757142857143</v>
      </c>
      <c r="AH33" s="108">
        <v>700</v>
      </c>
      <c r="AI33" s="82"/>
      <c r="AJ33" s="84"/>
      <c r="AK33" s="85"/>
      <c r="AL33" s="108">
        <v>1200</v>
      </c>
      <c r="AM33" s="82"/>
      <c r="AN33" s="84"/>
      <c r="AO33" s="24"/>
      <c r="AP33" s="108">
        <v>2800</v>
      </c>
      <c r="AT33" s="55">
        <f>+AB33</f>
        <v>4700</v>
      </c>
    </row>
    <row r="34" spans="1:46" ht="13.5" customHeight="1">
      <c r="A34" s="52">
        <v>1112</v>
      </c>
      <c r="B34" s="53" t="s">
        <v>18</v>
      </c>
      <c r="C34" s="5"/>
      <c r="D34" s="54">
        <f>+'Obrazac PPR'!D34</f>
        <v>0</v>
      </c>
      <c r="G34" s="5"/>
      <c r="H34" s="106">
        <f>+'Obrazac PPR'!H34</f>
        <v>0</v>
      </c>
      <c r="K34" s="5"/>
      <c r="L34" s="109">
        <v>0</v>
      </c>
      <c r="P34" s="54">
        <f>+D34/tečaj!$B$2</f>
        <v>0</v>
      </c>
      <c r="S34" s="5"/>
      <c r="T34" s="107">
        <f>+H34/tečaj!$B$2</f>
        <v>0</v>
      </c>
      <c r="W34" s="5"/>
      <c r="X34" s="54">
        <f>+L34/tečaj!$B$2</f>
        <v>0</v>
      </c>
      <c r="AB34" s="108">
        <v>0</v>
      </c>
      <c r="AF34" s="56" t="e">
        <f>AB34/X34*100</f>
        <v>#DIV/0!</v>
      </c>
      <c r="AH34" s="108">
        <v>0</v>
      </c>
      <c r="AI34" s="82"/>
      <c r="AJ34" s="84"/>
      <c r="AK34" s="85"/>
      <c r="AL34" s="108">
        <v>0</v>
      </c>
      <c r="AM34" s="82"/>
      <c r="AN34" s="84"/>
      <c r="AO34" s="24"/>
      <c r="AP34" s="108">
        <v>0</v>
      </c>
      <c r="AT34" s="55">
        <f>+AB34</f>
        <v>0</v>
      </c>
    </row>
    <row r="35" spans="1:48" ht="13.5" customHeight="1">
      <c r="A35" s="42"/>
      <c r="B35" s="53"/>
      <c r="C35" s="5"/>
      <c r="D35" s="54"/>
      <c r="F35" s="12"/>
      <c r="G35" s="5"/>
      <c r="H35" s="54"/>
      <c r="J35" s="12"/>
      <c r="K35" s="5"/>
      <c r="L35" s="54"/>
      <c r="N35" s="12"/>
      <c r="P35" s="54"/>
      <c r="R35" s="12"/>
      <c r="S35" s="5"/>
      <c r="T35" s="54"/>
      <c r="V35" s="12"/>
      <c r="W35" s="5"/>
      <c r="X35" s="54"/>
      <c r="Z35" s="12"/>
      <c r="AB35" s="55"/>
      <c r="AD35" s="12"/>
      <c r="AF35" s="56"/>
      <c r="AH35" s="55"/>
      <c r="AJ35" s="12"/>
      <c r="AL35" s="55"/>
      <c r="AN35" s="12"/>
      <c r="AP35" s="55"/>
      <c r="AR35" s="12"/>
      <c r="AT35" s="55"/>
      <c r="AV35" s="12"/>
    </row>
    <row r="36" spans="1:48" ht="13.5" customHeight="1">
      <c r="A36" s="47">
        <v>112</v>
      </c>
      <c r="B36" s="48" t="s">
        <v>19</v>
      </c>
      <c r="C36" s="5"/>
      <c r="D36" s="49">
        <f>D37+D38</f>
        <v>21000</v>
      </c>
      <c r="F36" s="13">
        <f>+D36/D24</f>
        <v>0.37266419406931556</v>
      </c>
      <c r="G36" s="5"/>
      <c r="H36" s="49">
        <f>H37+H38</f>
        <v>20000</v>
      </c>
      <c r="J36" s="13">
        <f>+H36/H24</f>
        <v>0.36363636363636365</v>
      </c>
      <c r="K36" s="5"/>
      <c r="L36" s="49">
        <f>L37+L38</f>
        <v>20000</v>
      </c>
      <c r="N36" s="13">
        <f>+L36/L24</f>
        <v>0.36363636363636365</v>
      </c>
      <c r="P36" s="49">
        <f>P37+P38</f>
        <v>2787.178976707147</v>
      </c>
      <c r="R36" s="13">
        <f>+P36/P24</f>
        <v>0.37266419406931556</v>
      </c>
      <c r="S36" s="5"/>
      <c r="T36" s="49">
        <f>T37+T38</f>
        <v>2654.456168292521</v>
      </c>
      <c r="V36" s="13">
        <f>+T36/T24</f>
        <v>0.36363636363636365</v>
      </c>
      <c r="W36" s="5"/>
      <c r="X36" s="49">
        <f>X37+X38</f>
        <v>2654.456168292521</v>
      </c>
      <c r="Z36" s="13">
        <f>+X36/X24</f>
        <v>0.36363636363636365</v>
      </c>
      <c r="AB36" s="50">
        <f>+AB37+AB38</f>
        <v>2600</v>
      </c>
      <c r="AD36" s="13">
        <f>+AB36/AB24</f>
        <v>0.3561643835616438</v>
      </c>
      <c r="AF36" s="51">
        <f>AB36/X36*100</f>
        <v>97.94850000000001</v>
      </c>
      <c r="AH36" s="50">
        <f>+AH37+AH38</f>
        <v>100</v>
      </c>
      <c r="AJ36" s="13">
        <f>+AH36/AH24</f>
        <v>0.125</v>
      </c>
      <c r="AL36" s="50">
        <f>+AL37+AL38</f>
        <v>700</v>
      </c>
      <c r="AN36" s="13">
        <f>+AL36/AL24</f>
        <v>0.3684210526315789</v>
      </c>
      <c r="AP36" s="50">
        <f>+AP37+AP38</f>
        <v>2500</v>
      </c>
      <c r="AR36" s="13">
        <f>+AP36/AP24</f>
        <v>0.4716981132075472</v>
      </c>
      <c r="AT36" s="50">
        <f>+AT37+AT38</f>
        <v>2600</v>
      </c>
      <c r="AV36" s="13">
        <f>+AT36/AT24</f>
        <v>0.3561643835616438</v>
      </c>
    </row>
    <row r="37" spans="1:48" ht="13.5" customHeight="1">
      <c r="A37" s="52">
        <v>1120</v>
      </c>
      <c r="B37" s="53" t="s">
        <v>56</v>
      </c>
      <c r="C37" s="5"/>
      <c r="D37" s="54">
        <f>+'Obrazac PPR'!D37</f>
        <v>21000</v>
      </c>
      <c r="F37" s="14"/>
      <c r="G37" s="5"/>
      <c r="H37" s="106">
        <f>+'Obrazac PPR'!H37</f>
        <v>20000</v>
      </c>
      <c r="J37" s="14"/>
      <c r="K37" s="5"/>
      <c r="L37" s="109">
        <v>20000</v>
      </c>
      <c r="N37" s="14"/>
      <c r="P37" s="54">
        <f>+D37/tečaj!$B$2</f>
        <v>2787.178976707147</v>
      </c>
      <c r="R37" s="14"/>
      <c r="S37" s="5"/>
      <c r="T37" s="107">
        <f>+H37/tečaj!$B$2</f>
        <v>2654.456168292521</v>
      </c>
      <c r="V37" s="14"/>
      <c r="W37" s="5"/>
      <c r="X37" s="54">
        <f>+L37/tečaj!$B$2</f>
        <v>2654.456168292521</v>
      </c>
      <c r="Z37" s="14"/>
      <c r="AB37" s="108">
        <v>2600</v>
      </c>
      <c r="AD37" s="14"/>
      <c r="AF37" s="56">
        <f>AB37/X37*100</f>
        <v>97.94850000000001</v>
      </c>
      <c r="AH37" s="108">
        <v>100</v>
      </c>
      <c r="AI37" s="82"/>
      <c r="AJ37" s="83"/>
      <c r="AK37" s="85"/>
      <c r="AL37" s="108">
        <v>700</v>
      </c>
      <c r="AM37" s="82"/>
      <c r="AN37" s="83"/>
      <c r="AO37" s="24"/>
      <c r="AP37" s="108">
        <v>2500</v>
      </c>
      <c r="AR37" s="14"/>
      <c r="AT37" s="55">
        <f>+AB37</f>
        <v>2600</v>
      </c>
      <c r="AV37" s="14"/>
    </row>
    <row r="38" spans="1:46" ht="13.5" customHeight="1">
      <c r="A38" s="52">
        <v>1121</v>
      </c>
      <c r="B38" s="53" t="s">
        <v>20</v>
      </c>
      <c r="C38" s="5"/>
      <c r="D38" s="54">
        <f>+'Obrazac PPR'!D38</f>
        <v>0</v>
      </c>
      <c r="G38" s="5"/>
      <c r="H38" s="106">
        <f>+'Obrazac PPR'!H38</f>
        <v>0</v>
      </c>
      <c r="K38" s="5"/>
      <c r="L38" s="109">
        <v>0</v>
      </c>
      <c r="P38" s="54">
        <f>+D38/tečaj!$B$2</f>
        <v>0</v>
      </c>
      <c r="S38" s="5"/>
      <c r="T38" s="107">
        <f>+H38/tečaj!$B$2</f>
        <v>0</v>
      </c>
      <c r="W38" s="5"/>
      <c r="X38" s="54">
        <f>+L38/tečaj!$B$2</f>
        <v>0</v>
      </c>
      <c r="AB38" s="108">
        <v>0</v>
      </c>
      <c r="AF38" s="56" t="e">
        <f>AB38/X38*100</f>
        <v>#DIV/0!</v>
      </c>
      <c r="AH38" s="108">
        <v>0</v>
      </c>
      <c r="AI38" s="82"/>
      <c r="AJ38" s="84"/>
      <c r="AK38" s="85"/>
      <c r="AL38" s="108">
        <v>0</v>
      </c>
      <c r="AM38" s="82"/>
      <c r="AN38" s="84"/>
      <c r="AO38" s="24"/>
      <c r="AP38" s="108">
        <v>0</v>
      </c>
      <c r="AT38" s="55">
        <f>+AB38</f>
        <v>0</v>
      </c>
    </row>
    <row r="39" spans="1:46" ht="13.5" customHeight="1">
      <c r="A39" s="42"/>
      <c r="B39" s="57"/>
      <c r="C39" s="5"/>
      <c r="D39" s="58"/>
      <c r="G39" s="5"/>
      <c r="H39" s="58"/>
      <c r="K39" s="5"/>
      <c r="L39" s="58"/>
      <c r="P39" s="58"/>
      <c r="S39" s="5"/>
      <c r="T39" s="58"/>
      <c r="W39" s="5"/>
      <c r="X39" s="58"/>
      <c r="AB39" s="59"/>
      <c r="AF39" s="60"/>
      <c r="AH39" s="59"/>
      <c r="AL39" s="59"/>
      <c r="AP39" s="59"/>
      <c r="AT39" s="59"/>
    </row>
    <row r="40" spans="1:48" ht="13.5" customHeight="1">
      <c r="A40" s="38">
        <v>12</v>
      </c>
      <c r="B40" s="61" t="s">
        <v>96</v>
      </c>
      <c r="D40" s="39">
        <f>D42</f>
        <v>205448</v>
      </c>
      <c r="F40" s="10">
        <f>D40/D51</f>
        <v>0.012544316917285773</v>
      </c>
      <c r="H40" s="39">
        <f>H42</f>
        <v>260000</v>
      </c>
      <c r="J40" s="10">
        <f>H40/H51</f>
        <v>0.016920605913881927</v>
      </c>
      <c r="L40" s="39">
        <f>L42</f>
        <v>155600</v>
      </c>
      <c r="N40" s="10">
        <f>L40/L51</f>
        <v>0.006884504908528114</v>
      </c>
      <c r="P40" s="39">
        <f>P42</f>
        <v>27267.635543168093</v>
      </c>
      <c r="R40" s="10">
        <f>P40/P51</f>
        <v>0.012544316917285773</v>
      </c>
      <c r="T40" s="39">
        <f>T42</f>
        <v>34507.930187802776</v>
      </c>
      <c r="V40" s="10">
        <f>T40/T51</f>
        <v>0.016920605913881927</v>
      </c>
      <c r="X40" s="39">
        <f>X42</f>
        <v>20651.668989315815</v>
      </c>
      <c r="Z40" s="10">
        <f>X40/X51</f>
        <v>0.006884504908528115</v>
      </c>
      <c r="AB40" s="40">
        <f>+AB42</f>
        <v>14400</v>
      </c>
      <c r="AD40" s="10">
        <f>AB40/AB51</f>
        <v>0.004573808403801216</v>
      </c>
      <c r="AF40" s="41">
        <f>AB40/X40*100</f>
        <v>69.7280205655527</v>
      </c>
      <c r="AH40" s="40">
        <f>+AH42</f>
        <v>7530</v>
      </c>
      <c r="AJ40" s="10">
        <f>AH40/AH51</f>
        <v>0.019814850875484846</v>
      </c>
      <c r="AL40" s="40">
        <f>+AL42</f>
        <v>11700</v>
      </c>
      <c r="AN40" s="10">
        <f>AL40/AL51</f>
        <v>0.010474710289209438</v>
      </c>
      <c r="AP40" s="40">
        <f>+AP42</f>
        <v>13000</v>
      </c>
      <c r="AR40" s="10">
        <f>AP40/AP51</f>
        <v>0.004773506305618233</v>
      </c>
      <c r="AT40" s="40">
        <f>+AT42</f>
        <v>14400</v>
      </c>
      <c r="AV40" s="10">
        <f>AT40/AT51</f>
        <v>0.004573808403801216</v>
      </c>
    </row>
    <row r="41" spans="1:48" ht="13.5" customHeight="1">
      <c r="A41" s="42"/>
      <c r="B41" s="62"/>
      <c r="D41" s="44"/>
      <c r="F41" s="12"/>
      <c r="H41" s="44"/>
      <c r="J41" s="12"/>
      <c r="L41" s="44"/>
      <c r="N41" s="12"/>
      <c r="P41" s="44"/>
      <c r="R41" s="12"/>
      <c r="T41" s="44"/>
      <c r="V41" s="12"/>
      <c r="X41" s="44"/>
      <c r="Z41" s="12"/>
      <c r="AB41" s="45"/>
      <c r="AD41" s="12"/>
      <c r="AF41" s="46"/>
      <c r="AH41" s="45"/>
      <c r="AJ41" s="12"/>
      <c r="AL41" s="45"/>
      <c r="AN41" s="12"/>
      <c r="AP41" s="45"/>
      <c r="AR41" s="12"/>
      <c r="AT41" s="45"/>
      <c r="AV41" s="12"/>
    </row>
    <row r="42" spans="1:48" ht="13.5" customHeight="1">
      <c r="A42" s="47">
        <v>120</v>
      </c>
      <c r="B42" s="48" t="s">
        <v>97</v>
      </c>
      <c r="C42" s="5"/>
      <c r="D42" s="49">
        <f>SUM(D43:D49)</f>
        <v>205448</v>
      </c>
      <c r="F42" s="13">
        <f>+D42/D40</f>
        <v>1</v>
      </c>
      <c r="G42" s="5"/>
      <c r="H42" s="49">
        <f>SUM(H43:H49)</f>
        <v>260000</v>
      </c>
      <c r="J42" s="13">
        <f>+H42/H40</f>
        <v>1</v>
      </c>
      <c r="K42" s="5"/>
      <c r="L42" s="49">
        <f>SUM(L43:L49)</f>
        <v>155600</v>
      </c>
      <c r="N42" s="13">
        <f>+L42/L40</f>
        <v>1</v>
      </c>
      <c r="P42" s="49">
        <f>SUM(P43:P49)</f>
        <v>27267.635543168093</v>
      </c>
      <c r="R42" s="13">
        <f>+P42/P40</f>
        <v>1</v>
      </c>
      <c r="S42" s="5"/>
      <c r="T42" s="49">
        <f>SUM(T43:T49)</f>
        <v>34507.930187802776</v>
      </c>
      <c r="V42" s="13">
        <f>+T42/T40</f>
        <v>1</v>
      </c>
      <c r="W42" s="5"/>
      <c r="X42" s="49">
        <f>SUM(X43:X49)</f>
        <v>20651.668989315815</v>
      </c>
      <c r="Z42" s="13">
        <f>+X42/X40</f>
        <v>1</v>
      </c>
      <c r="AB42" s="50">
        <f>SUM(AB43:AB49)</f>
        <v>14400</v>
      </c>
      <c r="AD42" s="13">
        <f>+AB42/AB40</f>
        <v>1</v>
      </c>
      <c r="AF42" s="51">
        <f aca="true" t="shared" si="0" ref="AF42:AF49">AB42/X42*100</f>
        <v>69.7280205655527</v>
      </c>
      <c r="AH42" s="50">
        <f>SUM(AH43:AH49)</f>
        <v>7530</v>
      </c>
      <c r="AJ42" s="13">
        <f>+AH42/AH40</f>
        <v>1</v>
      </c>
      <c r="AL42" s="50">
        <f>SUM(AL43:AL49)</f>
        <v>11700</v>
      </c>
      <c r="AN42" s="13">
        <f>+AL42/AL40</f>
        <v>1</v>
      </c>
      <c r="AP42" s="50">
        <f>SUM(AP43:AP49)</f>
        <v>13000</v>
      </c>
      <c r="AR42" s="13">
        <f>+AP42/AP40</f>
        <v>1</v>
      </c>
      <c r="AT42" s="50">
        <f>SUM(AT43:AT49)</f>
        <v>14400</v>
      </c>
      <c r="AV42" s="13">
        <f>+AT42/AT40</f>
        <v>1</v>
      </c>
    </row>
    <row r="43" spans="1:48" ht="13.5" customHeight="1">
      <c r="A43" s="52">
        <v>1200</v>
      </c>
      <c r="B43" s="53" t="s">
        <v>57</v>
      </c>
      <c r="C43" s="5"/>
      <c r="D43" s="54">
        <f>+'Obrazac PPR'!D43</f>
        <v>10650</v>
      </c>
      <c r="F43" s="14"/>
      <c r="G43" s="5"/>
      <c r="H43" s="106">
        <f>+'Obrazac PPR'!H43</f>
        <v>0</v>
      </c>
      <c r="J43" s="14"/>
      <c r="K43" s="5"/>
      <c r="L43" s="109">
        <v>45600</v>
      </c>
      <c r="N43" s="14"/>
      <c r="P43" s="54">
        <f>+D43/tečaj!$B$2</f>
        <v>1413.4979096157674</v>
      </c>
      <c r="R43" s="14"/>
      <c r="S43" s="5"/>
      <c r="T43" s="54">
        <f>+H43/tečaj!$B$2</f>
        <v>0</v>
      </c>
      <c r="V43" s="14"/>
      <c r="W43" s="5"/>
      <c r="X43" s="55">
        <f>+L43/tečaj!$B$2</f>
        <v>6052.160063706948</v>
      </c>
      <c r="Z43" s="14"/>
      <c r="AB43" s="108">
        <v>0</v>
      </c>
      <c r="AD43" s="14"/>
      <c r="AF43" s="56">
        <f t="shared" si="0"/>
        <v>0</v>
      </c>
      <c r="AH43" s="108">
        <v>0</v>
      </c>
      <c r="AI43" s="82"/>
      <c r="AJ43" s="83"/>
      <c r="AK43" s="85"/>
      <c r="AL43" s="108">
        <v>0</v>
      </c>
      <c r="AM43" s="82"/>
      <c r="AN43" s="83"/>
      <c r="AO43" s="24"/>
      <c r="AP43" s="108">
        <v>0</v>
      </c>
      <c r="AR43" s="14"/>
      <c r="AT43" s="55">
        <f aca="true" t="shared" si="1" ref="AT43:AT49">+AB43</f>
        <v>0</v>
      </c>
      <c r="AV43" s="14"/>
    </row>
    <row r="44" spans="1:46" ht="13.5" customHeight="1">
      <c r="A44" s="52">
        <v>1201</v>
      </c>
      <c r="B44" s="53" t="s">
        <v>21</v>
      </c>
      <c r="C44" s="5"/>
      <c r="D44" s="54">
        <f>+'Obrazac PPR'!D44</f>
        <v>0</v>
      </c>
      <c r="G44" s="5"/>
      <c r="H44" s="106">
        <f>+'Obrazac PPR'!H44</f>
        <v>0</v>
      </c>
      <c r="K44" s="5"/>
      <c r="L44" s="109">
        <v>0</v>
      </c>
      <c r="P44" s="54">
        <f>+D44/tečaj!$B$2</f>
        <v>0</v>
      </c>
      <c r="S44" s="5"/>
      <c r="T44" s="54">
        <f>+H44/tečaj!$B$2</f>
        <v>0</v>
      </c>
      <c r="W44" s="5"/>
      <c r="X44" s="55">
        <f>+L44/tečaj!$B$2</f>
        <v>0</v>
      </c>
      <c r="AB44" s="108">
        <v>0</v>
      </c>
      <c r="AF44" s="56" t="e">
        <f t="shared" si="0"/>
        <v>#DIV/0!</v>
      </c>
      <c r="AH44" s="108">
        <v>0</v>
      </c>
      <c r="AI44" s="82"/>
      <c r="AJ44" s="84"/>
      <c r="AK44" s="85"/>
      <c r="AL44" s="108">
        <v>0</v>
      </c>
      <c r="AM44" s="82"/>
      <c r="AN44" s="84"/>
      <c r="AO44" s="24"/>
      <c r="AP44" s="108">
        <v>0</v>
      </c>
      <c r="AT44" s="55">
        <f t="shared" si="1"/>
        <v>0</v>
      </c>
    </row>
    <row r="45" spans="1:46" ht="13.5" customHeight="1">
      <c r="A45" s="52">
        <v>1202</v>
      </c>
      <c r="B45" s="53" t="s">
        <v>22</v>
      </c>
      <c r="C45" s="5"/>
      <c r="D45" s="54">
        <f>+'Obrazac PPR'!D45</f>
        <v>0</v>
      </c>
      <c r="G45" s="5"/>
      <c r="H45" s="106">
        <f>+'Obrazac PPR'!H45</f>
        <v>0</v>
      </c>
      <c r="K45" s="5"/>
      <c r="L45" s="109">
        <v>0</v>
      </c>
      <c r="P45" s="54">
        <f>+D45/tečaj!$B$2</f>
        <v>0</v>
      </c>
      <c r="S45" s="5"/>
      <c r="T45" s="54">
        <f>+H45/tečaj!$B$2</f>
        <v>0</v>
      </c>
      <c r="W45" s="5"/>
      <c r="X45" s="55">
        <f>+L45/tečaj!$B$2</f>
        <v>0</v>
      </c>
      <c r="AB45" s="108">
        <v>0</v>
      </c>
      <c r="AF45" s="56" t="e">
        <f t="shared" si="0"/>
        <v>#DIV/0!</v>
      </c>
      <c r="AH45" s="108">
        <v>0</v>
      </c>
      <c r="AI45" s="82"/>
      <c r="AJ45" s="84"/>
      <c r="AK45" s="85"/>
      <c r="AL45" s="108">
        <v>0</v>
      </c>
      <c r="AM45" s="82"/>
      <c r="AN45" s="84"/>
      <c r="AO45" s="24"/>
      <c r="AP45" s="108">
        <v>0</v>
      </c>
      <c r="AT45" s="55">
        <f t="shared" si="1"/>
        <v>0</v>
      </c>
    </row>
    <row r="46" spans="1:46" ht="13.5" customHeight="1">
      <c r="A46" s="52">
        <v>1203</v>
      </c>
      <c r="B46" s="53" t="s">
        <v>23</v>
      </c>
      <c r="C46" s="5"/>
      <c r="D46" s="54">
        <f>+'Obrazac PPR'!D46</f>
        <v>0</v>
      </c>
      <c r="G46" s="5"/>
      <c r="H46" s="106">
        <f>+'Obrazac PPR'!H46</f>
        <v>0</v>
      </c>
      <c r="K46" s="5"/>
      <c r="L46" s="109">
        <v>0</v>
      </c>
      <c r="P46" s="54">
        <f>+D46/tečaj!$B$2</f>
        <v>0</v>
      </c>
      <c r="S46" s="5"/>
      <c r="T46" s="54">
        <f>+H46/tečaj!$B$2</f>
        <v>0</v>
      </c>
      <c r="W46" s="5"/>
      <c r="X46" s="55">
        <f>+L46/tečaj!$B$2</f>
        <v>0</v>
      </c>
      <c r="AB46" s="108">
        <v>0</v>
      </c>
      <c r="AF46" s="56" t="e">
        <f t="shared" si="0"/>
        <v>#DIV/0!</v>
      </c>
      <c r="AH46" s="108">
        <v>0</v>
      </c>
      <c r="AI46" s="82"/>
      <c r="AJ46" s="84"/>
      <c r="AK46" s="85"/>
      <c r="AL46" s="108">
        <v>0</v>
      </c>
      <c r="AM46" s="82"/>
      <c r="AN46" s="84"/>
      <c r="AO46" s="24"/>
      <c r="AP46" s="108">
        <v>0</v>
      </c>
      <c r="AT46" s="55">
        <f t="shared" si="1"/>
        <v>0</v>
      </c>
    </row>
    <row r="47" spans="1:46" ht="13.5" customHeight="1">
      <c r="A47" s="52">
        <v>1204</v>
      </c>
      <c r="B47" s="53" t="s">
        <v>24</v>
      </c>
      <c r="C47" s="5"/>
      <c r="D47" s="54">
        <f>+'Obrazac PPR'!D47</f>
        <v>0</v>
      </c>
      <c r="G47" s="5"/>
      <c r="H47" s="106">
        <f>+'Obrazac PPR'!H47</f>
        <v>0</v>
      </c>
      <c r="K47" s="5"/>
      <c r="L47" s="109">
        <v>0</v>
      </c>
      <c r="P47" s="54">
        <f>+D47/tečaj!$B$2</f>
        <v>0</v>
      </c>
      <c r="S47" s="5"/>
      <c r="T47" s="54">
        <f>+H47/tečaj!$B$2</f>
        <v>0</v>
      </c>
      <c r="W47" s="5"/>
      <c r="X47" s="55">
        <f>+L47/tečaj!$B$2</f>
        <v>0</v>
      </c>
      <c r="AB47" s="108">
        <v>0</v>
      </c>
      <c r="AF47" s="56" t="e">
        <f t="shared" si="0"/>
        <v>#DIV/0!</v>
      </c>
      <c r="AH47" s="108">
        <v>0</v>
      </c>
      <c r="AI47" s="82"/>
      <c r="AJ47" s="84"/>
      <c r="AK47" s="85"/>
      <c r="AL47" s="108">
        <v>0</v>
      </c>
      <c r="AM47" s="82"/>
      <c r="AN47" s="84"/>
      <c r="AO47" s="24"/>
      <c r="AP47" s="108">
        <v>0</v>
      </c>
      <c r="AT47" s="55">
        <f t="shared" si="1"/>
        <v>0</v>
      </c>
    </row>
    <row r="48" spans="1:46" ht="13.5" customHeight="1">
      <c r="A48" s="52">
        <v>1205</v>
      </c>
      <c r="B48" s="53" t="s">
        <v>58</v>
      </c>
      <c r="C48" s="5"/>
      <c r="D48" s="54">
        <f>+'Obrazac PPR'!D48</f>
        <v>52436</v>
      </c>
      <c r="G48" s="5"/>
      <c r="H48" s="106">
        <f>+'Obrazac PPR'!H48</f>
        <v>100000</v>
      </c>
      <c r="K48" s="5"/>
      <c r="L48" s="109">
        <v>10000</v>
      </c>
      <c r="P48" s="54">
        <f>+D48/tečaj!$B$2</f>
        <v>6959.453182029331</v>
      </c>
      <c r="S48" s="5"/>
      <c r="T48" s="54">
        <f>+H48/tečaj!$B$2</f>
        <v>13272.280841462605</v>
      </c>
      <c r="W48" s="5"/>
      <c r="X48" s="55">
        <f>+L48/tečaj!$B$2</f>
        <v>1327.2280841462605</v>
      </c>
      <c r="AB48" s="108">
        <v>1400</v>
      </c>
      <c r="AF48" s="56">
        <f t="shared" si="0"/>
        <v>105.48300000000002</v>
      </c>
      <c r="AH48" s="108">
        <v>30</v>
      </c>
      <c r="AI48" s="82"/>
      <c r="AJ48" s="84"/>
      <c r="AK48" s="85"/>
      <c r="AL48" s="108">
        <v>200</v>
      </c>
      <c r="AM48" s="82"/>
      <c r="AN48" s="84"/>
      <c r="AO48" s="24"/>
      <c r="AP48" s="108">
        <v>1000</v>
      </c>
      <c r="AT48" s="55">
        <f t="shared" si="1"/>
        <v>1400</v>
      </c>
    </row>
    <row r="49" spans="1:46" ht="13.5" customHeight="1">
      <c r="A49" s="52">
        <v>1206</v>
      </c>
      <c r="B49" s="53" t="s">
        <v>59</v>
      </c>
      <c r="C49" s="5"/>
      <c r="D49" s="54">
        <f>+'Obrazac PPR'!D49</f>
        <v>142362</v>
      </c>
      <c r="G49" s="5"/>
      <c r="H49" s="106">
        <f>+'Obrazac PPR'!H49</f>
        <v>160000</v>
      </c>
      <c r="K49" s="5"/>
      <c r="L49" s="109">
        <v>100000</v>
      </c>
      <c r="P49" s="54">
        <f>+D49/tečaj!$B$2</f>
        <v>18894.684451522993</v>
      </c>
      <c r="S49" s="5"/>
      <c r="T49" s="54">
        <f>+H49/tečaj!$B$2</f>
        <v>21235.649346340168</v>
      </c>
      <c r="W49" s="5"/>
      <c r="X49" s="55">
        <f>+L49/tečaj!$B$2</f>
        <v>13272.280841462605</v>
      </c>
      <c r="AB49" s="108">
        <v>13000</v>
      </c>
      <c r="AF49" s="56">
        <f t="shared" si="0"/>
        <v>97.94850000000001</v>
      </c>
      <c r="AH49" s="108">
        <v>7500</v>
      </c>
      <c r="AI49" s="82"/>
      <c r="AJ49" s="84"/>
      <c r="AK49" s="85"/>
      <c r="AL49" s="108">
        <v>11500</v>
      </c>
      <c r="AM49" s="82"/>
      <c r="AN49" s="84"/>
      <c r="AO49" s="24"/>
      <c r="AP49" s="108">
        <v>12000</v>
      </c>
      <c r="AT49" s="55">
        <f t="shared" si="1"/>
        <v>13000</v>
      </c>
    </row>
    <row r="50" spans="1:46" ht="13.5" customHeight="1">
      <c r="A50" s="42"/>
      <c r="B50" s="57"/>
      <c r="C50" s="5"/>
      <c r="D50" s="58"/>
      <c r="G50" s="5"/>
      <c r="H50" s="58"/>
      <c r="K50" s="5"/>
      <c r="L50" s="58"/>
      <c r="P50" s="58"/>
      <c r="S50" s="5"/>
      <c r="T50" s="58"/>
      <c r="W50" s="5"/>
      <c r="X50" s="58"/>
      <c r="AB50" s="59"/>
      <c r="AF50" s="60"/>
      <c r="AH50" s="59"/>
      <c r="AL50" s="59"/>
      <c r="AP50" s="59"/>
      <c r="AT50" s="59"/>
    </row>
    <row r="51" spans="1:48" s="71" customFormat="1" ht="13.5" customHeight="1">
      <c r="A51" s="63">
        <v>1</v>
      </c>
      <c r="B51" s="64" t="s">
        <v>25</v>
      </c>
      <c r="C51" s="18"/>
      <c r="D51" s="65">
        <f>D6+D24+D40</f>
        <v>16377775</v>
      </c>
      <c r="E51" s="16"/>
      <c r="F51" s="17">
        <f>F6+F24+F40</f>
        <v>1</v>
      </c>
      <c r="G51" s="18"/>
      <c r="H51" s="65">
        <f>H6+H24+H40</f>
        <v>15365880</v>
      </c>
      <c r="I51" s="16"/>
      <c r="J51" s="17">
        <f>J6+J24+J40</f>
        <v>1</v>
      </c>
      <c r="K51" s="18"/>
      <c r="L51" s="65">
        <f>L6+L24+L40</f>
        <v>22601480</v>
      </c>
      <c r="M51" s="16"/>
      <c r="N51" s="17">
        <f>N6+N24+N40</f>
        <v>0.9999999999999999</v>
      </c>
      <c r="O51" s="66"/>
      <c r="P51" s="65">
        <f>P6+P24+P40</f>
        <v>2173704.293582852</v>
      </c>
      <c r="Q51" s="16"/>
      <c r="R51" s="17">
        <f>R6+R24+R40</f>
        <v>0.9999999999999999</v>
      </c>
      <c r="S51" s="18"/>
      <c r="T51" s="65">
        <f>T6+T24+T40</f>
        <v>2039402.747362134</v>
      </c>
      <c r="U51" s="16"/>
      <c r="V51" s="17">
        <f>V6+V24+V40</f>
        <v>1</v>
      </c>
      <c r="W51" s="18"/>
      <c r="X51" s="65">
        <f>X6+X24+X40</f>
        <v>2999731.899927002</v>
      </c>
      <c r="Y51" s="16"/>
      <c r="Z51" s="17">
        <f>Z6+Z24+Z40</f>
        <v>0.9999999999999999</v>
      </c>
      <c r="AA51" s="66"/>
      <c r="AB51" s="67">
        <f>+AB6+AB24+AB40</f>
        <v>3148361</v>
      </c>
      <c r="AC51" s="16"/>
      <c r="AD51" s="17">
        <f>AD6+AD24+AD40</f>
        <v>1</v>
      </c>
      <c r="AE51" s="68"/>
      <c r="AF51" s="69">
        <f>AB51/X51*100</f>
        <v>104.95474612503256</v>
      </c>
      <c r="AG51" s="70"/>
      <c r="AH51" s="67">
        <f>+AH6+AH24+AH40</f>
        <v>380018</v>
      </c>
      <c r="AI51" s="16"/>
      <c r="AJ51" s="17">
        <f>AJ6+AJ24+AJ40</f>
        <v>1</v>
      </c>
      <c r="AK51" s="66"/>
      <c r="AL51" s="67">
        <f>+AL6+AL24+AL40</f>
        <v>1116976</v>
      </c>
      <c r="AM51" s="16"/>
      <c r="AN51" s="17">
        <f>AN6+AN24+AN40</f>
        <v>1</v>
      </c>
      <c r="AO51" s="68"/>
      <c r="AP51" s="67">
        <f>+AP6+AP24+AP40</f>
        <v>2723365</v>
      </c>
      <c r="AQ51" s="16"/>
      <c r="AR51" s="17">
        <f>AR6+AR24+AR40</f>
        <v>1</v>
      </c>
      <c r="AS51" s="66"/>
      <c r="AT51" s="67">
        <f>+AT6+AT24+AT40</f>
        <v>3148361</v>
      </c>
      <c r="AU51" s="16"/>
      <c r="AV51" s="17">
        <f>AV6+AV24+AV40</f>
        <v>1</v>
      </c>
    </row>
    <row r="52" spans="1:46" ht="13.5" customHeight="1">
      <c r="A52" s="42"/>
      <c r="AB52" s="72"/>
      <c r="AH52" s="72"/>
      <c r="AL52" s="72"/>
      <c r="AP52" s="72"/>
      <c r="AT52" s="72"/>
    </row>
    <row r="53" spans="1:46" ht="13.5" customHeight="1" hidden="1">
      <c r="A53" s="42"/>
      <c r="AB53" s="72"/>
      <c r="AH53" s="72"/>
      <c r="AL53" s="72"/>
      <c r="AP53" s="72"/>
      <c r="AT53" s="72"/>
    </row>
    <row r="54" spans="1:48" ht="13.5" customHeight="1">
      <c r="A54" s="38">
        <v>20</v>
      </c>
      <c r="B54" s="61" t="s">
        <v>26</v>
      </c>
      <c r="D54" s="39">
        <f>D56+D65+D78+D85+D91</f>
        <v>15739327</v>
      </c>
      <c r="E54" s="19"/>
      <c r="F54" s="10">
        <f>+D54/D122</f>
        <v>0.9722971793404084</v>
      </c>
      <c r="H54" s="39">
        <f>H56+H65+H78+H85+H91</f>
        <v>14632204</v>
      </c>
      <c r="J54" s="10">
        <f>+H54/H122</f>
        <v>0.9730668015144305</v>
      </c>
      <c r="L54" s="39">
        <f>L56+L65+L78+L85+L91</f>
        <v>18216204</v>
      </c>
      <c r="N54" s="10">
        <f>+L54/L122</f>
        <v>0.9766771088879839</v>
      </c>
      <c r="P54" s="39">
        <f>P56+P65+P78+P85+P91</f>
        <v>2088967.6819961506</v>
      </c>
      <c r="Q54" s="19"/>
      <c r="R54" s="10">
        <f>+P54/P122</f>
        <v>0.9722971793404084</v>
      </c>
      <c r="T54" s="39">
        <f>T56+T65+T78+T85+T91</f>
        <v>1942027.208175725</v>
      </c>
      <c r="V54" s="10">
        <f>+T54/T122</f>
        <v>0.9730668015144305</v>
      </c>
      <c r="X54" s="39">
        <f>X56+X65+X78+X85+X91</f>
        <v>2417705.7535337447</v>
      </c>
      <c r="Z54" s="10">
        <f>+X54/X122</f>
        <v>0.9766771088879839</v>
      </c>
      <c r="AB54" s="40">
        <f>+AB56+AB65+AB78+AB85+AB91</f>
        <v>2430848</v>
      </c>
      <c r="AD54" s="10">
        <f>+AB54/AB122</f>
        <v>0.9773636309540084</v>
      </c>
      <c r="AF54" s="41">
        <f>AB54/X54*100</f>
        <v>100.54358337225473</v>
      </c>
      <c r="AG54" s="6"/>
      <c r="AH54" s="40">
        <f>+AH56+AH65+AH78+AH85+AH91</f>
        <v>402610</v>
      </c>
      <c r="AJ54" s="10">
        <f>+AH54/AH122</f>
        <v>0.9999254917544208</v>
      </c>
      <c r="AL54" s="40">
        <f>+AL56+AL65+AL78+AL85+AL91</f>
        <v>936120</v>
      </c>
      <c r="AN54" s="10">
        <f>+AL54/AL122</f>
        <v>0.9990821575700656</v>
      </c>
      <c r="AP54" s="40">
        <f>+AP56+AP65+AP78+AP85+AP91</f>
        <v>1611130</v>
      </c>
      <c r="AR54" s="10">
        <f>+AP54/AP122</f>
        <v>0.9958278735134868</v>
      </c>
      <c r="AT54" s="40">
        <f>+AT56+AT65+AT78+AT85+AT91</f>
        <v>2430848</v>
      </c>
      <c r="AV54" s="10">
        <f>+AT54/AT122</f>
        <v>0.9773636309540084</v>
      </c>
    </row>
    <row r="55" spans="1:48" ht="13.5" customHeight="1">
      <c r="A55" s="42"/>
      <c r="B55" s="73"/>
      <c r="C55" s="5"/>
      <c r="D55" s="44"/>
      <c r="F55" s="12"/>
      <c r="G55" s="5"/>
      <c r="H55" s="44"/>
      <c r="J55" s="12"/>
      <c r="K55" s="5"/>
      <c r="L55" s="44"/>
      <c r="N55" s="12"/>
      <c r="P55" s="44"/>
      <c r="R55" s="12"/>
      <c r="S55" s="5"/>
      <c r="T55" s="44"/>
      <c r="V55" s="12"/>
      <c r="W55" s="5"/>
      <c r="X55" s="44"/>
      <c r="Z55" s="12"/>
      <c r="AB55" s="45"/>
      <c r="AD55" s="12"/>
      <c r="AF55" s="46"/>
      <c r="AH55" s="45"/>
      <c r="AJ55" s="12"/>
      <c r="AL55" s="45"/>
      <c r="AN55" s="12"/>
      <c r="AP55" s="45"/>
      <c r="AR55" s="12"/>
      <c r="AT55" s="45"/>
      <c r="AV55" s="12"/>
    </row>
    <row r="56" spans="1:48" ht="13.5" customHeight="1">
      <c r="A56" s="47">
        <v>200</v>
      </c>
      <c r="B56" s="48" t="s">
        <v>27</v>
      </c>
      <c r="C56" s="5"/>
      <c r="D56" s="49">
        <f>SUM(D57:D63)</f>
        <v>2374299</v>
      </c>
      <c r="F56" s="13">
        <f>+D56/D54</f>
        <v>0.15085136740598884</v>
      </c>
      <c r="G56" s="5"/>
      <c r="H56" s="49">
        <f>SUM(H57:H63)</f>
        <v>2110000</v>
      </c>
      <c r="J56" s="13">
        <f>+H56/H54</f>
        <v>0.1442024728468794</v>
      </c>
      <c r="K56" s="5"/>
      <c r="L56" s="49">
        <f>SUM(L57:L63)</f>
        <v>2850000</v>
      </c>
      <c r="N56" s="13">
        <f>+L56/L54</f>
        <v>0.15645411085646604</v>
      </c>
      <c r="P56" s="49">
        <f>SUM(P57:P63)</f>
        <v>315123.63129603816</v>
      </c>
      <c r="R56" s="13">
        <f>+P56/P54</f>
        <v>0.15085136740598884</v>
      </c>
      <c r="S56" s="5"/>
      <c r="T56" s="49">
        <f>SUM(T57:T63)</f>
        <v>280045.1257548609</v>
      </c>
      <c r="V56" s="13">
        <f>+T56/T54</f>
        <v>0.14420247284687937</v>
      </c>
      <c r="W56" s="5"/>
      <c r="X56" s="49">
        <f>SUM(X57:X63)</f>
        <v>378260.0039816842</v>
      </c>
      <c r="Z56" s="13">
        <f>+X56/X54</f>
        <v>0.15645411085646602</v>
      </c>
      <c r="AB56" s="50">
        <f>SUM(AB57:AB63)</f>
        <v>388000</v>
      </c>
      <c r="AD56" s="13">
        <f>+AB56/AB54</f>
        <v>0.15961508082776052</v>
      </c>
      <c r="AF56" s="51">
        <f aca="true" t="shared" si="2" ref="AF56:AF63">AB56/X56*100</f>
        <v>102.57494736842105</v>
      </c>
      <c r="AG56" s="6"/>
      <c r="AH56" s="50">
        <f>SUM(AH57:AH63)</f>
        <v>82000</v>
      </c>
      <c r="AJ56" s="13">
        <f>+AH56/AH54</f>
        <v>0.20367104642209582</v>
      </c>
      <c r="AL56" s="50">
        <f>SUM(AL57:AL63)</f>
        <v>154600</v>
      </c>
      <c r="AN56" s="13">
        <f>+AL56/AL54</f>
        <v>0.165149767123873</v>
      </c>
      <c r="AP56" s="50">
        <f>SUM(AP57:AP63)</f>
        <v>253000</v>
      </c>
      <c r="AR56" s="13">
        <f>+AP56/AP54</f>
        <v>0.15703264168626987</v>
      </c>
      <c r="AT56" s="50">
        <f>SUM(AT57:AT63)</f>
        <v>388000</v>
      </c>
      <c r="AV56" s="13">
        <f>+AT56/AT54</f>
        <v>0.15961508082776052</v>
      </c>
    </row>
    <row r="57" spans="1:48" ht="13.5" customHeight="1">
      <c r="A57" s="52">
        <v>2000</v>
      </c>
      <c r="B57" s="53" t="s">
        <v>60</v>
      </c>
      <c r="C57" s="5"/>
      <c r="D57" s="54">
        <f>+'Obrazac PPR'!D57</f>
        <v>1303286</v>
      </c>
      <c r="F57" s="14"/>
      <c r="G57" s="5"/>
      <c r="H57" s="106">
        <f>+'Obrazac PPR'!H57</f>
        <v>1200000</v>
      </c>
      <c r="J57" s="14"/>
      <c r="K57" s="5"/>
      <c r="L57" s="109">
        <v>1250000</v>
      </c>
      <c r="N57" s="14"/>
      <c r="P57" s="54">
        <f>+D57/tečaj!$B$2</f>
        <v>172975.7780874643</v>
      </c>
      <c r="R57" s="14"/>
      <c r="S57" s="5"/>
      <c r="T57" s="54">
        <f>+H57/tečaj!$B$2</f>
        <v>159267.37009755126</v>
      </c>
      <c r="V57" s="14"/>
      <c r="W57" s="5"/>
      <c r="X57" s="55">
        <f>+L57/tečaj!$B$2</f>
        <v>165903.51051828256</v>
      </c>
      <c r="Z57" s="14"/>
      <c r="AB57" s="108">
        <v>166000</v>
      </c>
      <c r="AD57" s="14"/>
      <c r="AF57" s="56">
        <f t="shared" si="2"/>
        <v>100.05816</v>
      </c>
      <c r="AH57" s="108">
        <v>14800</v>
      </c>
      <c r="AI57" s="82"/>
      <c r="AJ57" s="83"/>
      <c r="AK57" s="85"/>
      <c r="AL57" s="108">
        <v>56000</v>
      </c>
      <c r="AM57" s="82"/>
      <c r="AN57" s="83"/>
      <c r="AO57" s="24"/>
      <c r="AP57" s="108">
        <v>110000</v>
      </c>
      <c r="AR57" s="14"/>
      <c r="AT57" s="55">
        <f aca="true" t="shared" si="3" ref="AT57:AT63">+AB57</f>
        <v>166000</v>
      </c>
      <c r="AV57" s="14"/>
    </row>
    <row r="58" spans="1:46" ht="13.5" customHeight="1">
      <c r="A58" s="52">
        <v>2001</v>
      </c>
      <c r="B58" s="53" t="s">
        <v>28</v>
      </c>
      <c r="C58" s="5"/>
      <c r="D58" s="54">
        <f>+'Obrazac PPR'!D58</f>
        <v>12593</v>
      </c>
      <c r="G58" s="5"/>
      <c r="H58" s="106">
        <f>+'Obrazac PPR'!H58</f>
        <v>60000</v>
      </c>
      <c r="K58" s="5"/>
      <c r="L58" s="109">
        <v>60000</v>
      </c>
      <c r="P58" s="54">
        <f>+D58/tečaj!$B$2</f>
        <v>1671.3783263653859</v>
      </c>
      <c r="S58" s="5"/>
      <c r="T58" s="54">
        <f>+H58/tečaj!$B$2</f>
        <v>7963.368504877562</v>
      </c>
      <c r="W58" s="5"/>
      <c r="X58" s="55">
        <f>+L58/tečaj!$B$2</f>
        <v>7963.368504877562</v>
      </c>
      <c r="AB58" s="108">
        <v>2000</v>
      </c>
      <c r="AF58" s="56">
        <f t="shared" si="2"/>
        <v>25.115000000000006</v>
      </c>
      <c r="AH58" s="108">
        <v>200</v>
      </c>
      <c r="AI58" s="82"/>
      <c r="AJ58" s="84"/>
      <c r="AK58" s="85"/>
      <c r="AL58" s="108">
        <v>600</v>
      </c>
      <c r="AM58" s="82"/>
      <c r="AN58" s="84"/>
      <c r="AO58" s="24"/>
      <c r="AP58" s="108">
        <v>1000</v>
      </c>
      <c r="AT58" s="55">
        <f t="shared" si="3"/>
        <v>2000</v>
      </c>
    </row>
    <row r="59" spans="1:46" ht="13.5" customHeight="1">
      <c r="A59" s="52">
        <v>2002</v>
      </c>
      <c r="B59" s="53" t="s">
        <v>61</v>
      </c>
      <c r="C59" s="5"/>
      <c r="D59" s="54">
        <f>+'Obrazac PPR'!D59</f>
        <v>545174</v>
      </c>
      <c r="G59" s="5"/>
      <c r="H59" s="106">
        <f>+'Obrazac PPR'!H59</f>
        <v>500000</v>
      </c>
      <c r="K59" s="5"/>
      <c r="L59" s="109">
        <v>800000</v>
      </c>
      <c r="P59" s="54">
        <f>+D59/tečaj!$B$2</f>
        <v>72357.02435463534</v>
      </c>
      <c r="S59" s="5"/>
      <c r="T59" s="54">
        <f>+H59/tečaj!$B$2</f>
        <v>66361.40420731303</v>
      </c>
      <c r="W59" s="5"/>
      <c r="X59" s="55">
        <f>+L59/tečaj!$B$2</f>
        <v>106178.24673170084</v>
      </c>
      <c r="AB59" s="108">
        <v>120000</v>
      </c>
      <c r="AF59" s="56">
        <f t="shared" si="2"/>
        <v>113.0175</v>
      </c>
      <c r="AH59" s="108">
        <v>55000</v>
      </c>
      <c r="AI59" s="82"/>
      <c r="AJ59" s="84"/>
      <c r="AK59" s="85"/>
      <c r="AL59" s="108">
        <v>70000</v>
      </c>
      <c r="AM59" s="82"/>
      <c r="AN59" s="84"/>
      <c r="AO59" s="24"/>
      <c r="AP59" s="108">
        <v>100000</v>
      </c>
      <c r="AT59" s="55">
        <f t="shared" si="3"/>
        <v>120000</v>
      </c>
    </row>
    <row r="60" spans="1:46" ht="13.5" customHeight="1">
      <c r="A60" s="52">
        <v>2003</v>
      </c>
      <c r="B60" s="53" t="s">
        <v>62</v>
      </c>
      <c r="C60" s="5"/>
      <c r="D60" s="54">
        <f>+'Obrazac PPR'!D60</f>
        <v>332160</v>
      </c>
      <c r="G60" s="5"/>
      <c r="H60" s="106">
        <f>+'Obrazac PPR'!H60</f>
        <v>150000</v>
      </c>
      <c r="K60" s="5"/>
      <c r="L60" s="109">
        <v>440000</v>
      </c>
      <c r="P60" s="54">
        <f>+D60/tečaj!$B$2</f>
        <v>44085.20804300219</v>
      </c>
      <c r="S60" s="5"/>
      <c r="T60" s="54">
        <f>+H60/tečaj!$B$2</f>
        <v>19908.421262193908</v>
      </c>
      <c r="W60" s="5"/>
      <c r="X60" s="55">
        <f>+L60/tečaj!$B$2</f>
        <v>58398.03570243546</v>
      </c>
      <c r="AB60" s="108">
        <v>60000</v>
      </c>
      <c r="AF60" s="56">
        <f t="shared" si="2"/>
        <v>102.74318181818182</v>
      </c>
      <c r="AH60" s="108">
        <v>2000</v>
      </c>
      <c r="AI60" s="82"/>
      <c r="AJ60" s="84"/>
      <c r="AK60" s="85"/>
      <c r="AL60" s="108">
        <v>8000</v>
      </c>
      <c r="AM60" s="82"/>
      <c r="AN60" s="84"/>
      <c r="AO60" s="24"/>
      <c r="AP60" s="108">
        <v>12000</v>
      </c>
      <c r="AT60" s="55">
        <f t="shared" si="3"/>
        <v>60000</v>
      </c>
    </row>
    <row r="61" spans="1:46" ht="13.5" customHeight="1">
      <c r="A61" s="52">
        <v>2004</v>
      </c>
      <c r="B61" s="53" t="s">
        <v>63</v>
      </c>
      <c r="C61" s="5"/>
      <c r="D61" s="54">
        <f>+'Obrazac PPR'!D61</f>
        <v>181086</v>
      </c>
      <c r="G61" s="5"/>
      <c r="H61" s="106">
        <f>+'Obrazac PPR'!H61</f>
        <v>200000</v>
      </c>
      <c r="K61" s="5"/>
      <c r="L61" s="109">
        <v>300000</v>
      </c>
      <c r="P61" s="54">
        <f>+D61/tečaj!$B$2</f>
        <v>24034.242484570972</v>
      </c>
      <c r="S61" s="5"/>
      <c r="T61" s="54">
        <f>+H61/tečaj!$B$2</f>
        <v>26544.56168292521</v>
      </c>
      <c r="W61" s="5"/>
      <c r="X61" s="55">
        <f>+L61/tečaj!$B$2</f>
        <v>39816.842524387816</v>
      </c>
      <c r="AB61" s="108">
        <v>40000</v>
      </c>
      <c r="AF61" s="56">
        <f t="shared" si="2"/>
        <v>100.46</v>
      </c>
      <c r="AH61" s="108">
        <v>10000</v>
      </c>
      <c r="AI61" s="82"/>
      <c r="AJ61" s="84"/>
      <c r="AK61" s="85"/>
      <c r="AL61" s="108">
        <v>20000</v>
      </c>
      <c r="AM61" s="82"/>
      <c r="AN61" s="84"/>
      <c r="AO61" s="24"/>
      <c r="AP61" s="108">
        <v>30000</v>
      </c>
      <c r="AT61" s="55">
        <f t="shared" si="3"/>
        <v>40000</v>
      </c>
    </row>
    <row r="62" spans="1:46" ht="13.5" customHeight="1">
      <c r="A62" s="52">
        <v>2005</v>
      </c>
      <c r="B62" s="53" t="s">
        <v>29</v>
      </c>
      <c r="C62" s="5"/>
      <c r="D62" s="54">
        <f>+'Obrazac PPR'!D62</f>
        <v>0</v>
      </c>
      <c r="G62" s="5"/>
      <c r="H62" s="106">
        <f>+'Obrazac PPR'!H62</f>
        <v>0</v>
      </c>
      <c r="K62" s="5"/>
      <c r="L62" s="109">
        <v>0</v>
      </c>
      <c r="P62" s="54">
        <f>+D62/tečaj!$B$2</f>
        <v>0</v>
      </c>
      <c r="S62" s="5"/>
      <c r="T62" s="54">
        <f>+H62/tečaj!$B$2</f>
        <v>0</v>
      </c>
      <c r="W62" s="5"/>
      <c r="X62" s="55">
        <f>+L62/tečaj!$B$2</f>
        <v>0</v>
      </c>
      <c r="AB62" s="108">
        <v>0</v>
      </c>
      <c r="AF62" s="56" t="e">
        <f t="shared" si="2"/>
        <v>#DIV/0!</v>
      </c>
      <c r="AH62" s="108">
        <v>0</v>
      </c>
      <c r="AI62" s="82"/>
      <c r="AJ62" s="84"/>
      <c r="AK62" s="85"/>
      <c r="AL62" s="108">
        <v>0</v>
      </c>
      <c r="AM62" s="82"/>
      <c r="AN62" s="84"/>
      <c r="AO62" s="24"/>
      <c r="AP62" s="108">
        <v>0</v>
      </c>
      <c r="AT62" s="55">
        <f t="shared" si="3"/>
        <v>0</v>
      </c>
    </row>
    <row r="63" spans="1:46" ht="22.5" customHeight="1">
      <c r="A63" s="25">
        <v>2006</v>
      </c>
      <c r="B63" s="26" t="s">
        <v>95</v>
      </c>
      <c r="C63" s="5"/>
      <c r="D63" s="54">
        <f>+'Obrazac PPR'!D63</f>
        <v>0</v>
      </c>
      <c r="G63" s="5"/>
      <c r="H63" s="106">
        <f>+'Obrazac PPR'!H63</f>
        <v>0</v>
      </c>
      <c r="K63" s="5"/>
      <c r="L63" s="109">
        <v>0</v>
      </c>
      <c r="P63" s="54">
        <f>+D63/tečaj!$B$2</f>
        <v>0</v>
      </c>
      <c r="S63" s="5"/>
      <c r="T63" s="54">
        <f>+H63/tečaj!$B$2</f>
        <v>0</v>
      </c>
      <c r="W63" s="5"/>
      <c r="X63" s="55">
        <f>+L63/tečaj!$B$2</f>
        <v>0</v>
      </c>
      <c r="AB63" s="108">
        <v>0</v>
      </c>
      <c r="AF63" s="56" t="e">
        <f t="shared" si="2"/>
        <v>#DIV/0!</v>
      </c>
      <c r="AH63" s="108">
        <v>0</v>
      </c>
      <c r="AI63" s="82"/>
      <c r="AJ63" s="84"/>
      <c r="AK63" s="85"/>
      <c r="AL63" s="108">
        <v>0</v>
      </c>
      <c r="AM63" s="82"/>
      <c r="AN63" s="84"/>
      <c r="AO63" s="24"/>
      <c r="AP63" s="108">
        <v>0</v>
      </c>
      <c r="AT63" s="55">
        <f t="shared" si="3"/>
        <v>0</v>
      </c>
    </row>
    <row r="64" spans="1:48" ht="13.5" customHeight="1">
      <c r="A64" s="42"/>
      <c r="B64" s="53"/>
      <c r="C64" s="5"/>
      <c r="D64" s="54"/>
      <c r="F64" s="12"/>
      <c r="G64" s="5"/>
      <c r="H64" s="54"/>
      <c r="J64" s="12"/>
      <c r="K64" s="5"/>
      <c r="L64" s="54"/>
      <c r="N64" s="12"/>
      <c r="P64" s="54"/>
      <c r="R64" s="12"/>
      <c r="S64" s="5"/>
      <c r="T64" s="54"/>
      <c r="V64" s="12"/>
      <c r="W64" s="5"/>
      <c r="X64" s="54"/>
      <c r="Z64" s="12"/>
      <c r="AB64" s="55"/>
      <c r="AD64" s="12"/>
      <c r="AF64" s="56"/>
      <c r="AH64" s="55"/>
      <c r="AJ64" s="12"/>
      <c r="AL64" s="55"/>
      <c r="AN64" s="12"/>
      <c r="AP64" s="55"/>
      <c r="AR64" s="12"/>
      <c r="AT64" s="55"/>
      <c r="AV64" s="12"/>
    </row>
    <row r="65" spans="1:48" ht="13.5" customHeight="1">
      <c r="A65" s="47">
        <v>201</v>
      </c>
      <c r="B65" s="48" t="s">
        <v>30</v>
      </c>
      <c r="C65" s="5"/>
      <c r="D65" s="49">
        <f>SUM(D66:D76)</f>
        <v>6134419</v>
      </c>
      <c r="F65" s="13">
        <f>+D65/D54</f>
        <v>0.38975103573361175</v>
      </c>
      <c r="G65" s="5"/>
      <c r="H65" s="49">
        <f>SUM(H66:H76)</f>
        <v>5640000</v>
      </c>
      <c r="J65" s="13">
        <f>+H65/H54</f>
        <v>0.3854511596475828</v>
      </c>
      <c r="K65" s="5"/>
      <c r="L65" s="49">
        <f>SUM(L66:L76)</f>
        <v>7731000</v>
      </c>
      <c r="N65" s="13">
        <f>+L65/L54</f>
        <v>0.4244023617653821</v>
      </c>
      <c r="P65" s="49">
        <f>SUM(P66:P76)</f>
        <v>814177.3176720418</v>
      </c>
      <c r="R65" s="13">
        <f>+P65/P54</f>
        <v>0.38975103573361175</v>
      </c>
      <c r="S65" s="5"/>
      <c r="T65" s="49">
        <f>SUM(T66:T76)</f>
        <v>748556.639458491</v>
      </c>
      <c r="V65" s="13">
        <f>+T65/T54</f>
        <v>0.38545115964758286</v>
      </c>
      <c r="W65" s="5"/>
      <c r="X65" s="49">
        <f>SUM(X66:X76)</f>
        <v>1026080.031853474</v>
      </c>
      <c r="Z65" s="13">
        <f>+X65/X54</f>
        <v>0.42440236176538204</v>
      </c>
      <c r="AB65" s="50">
        <f>SUM(AB66:AB76)</f>
        <v>1065000</v>
      </c>
      <c r="AD65" s="13">
        <f>+AB65/AB54</f>
        <v>0.4381187141277447</v>
      </c>
      <c r="AF65" s="51">
        <f aca="true" t="shared" si="4" ref="AF65:AF76">AB65/X65*100</f>
        <v>103.79307334109431</v>
      </c>
      <c r="AG65" s="6"/>
      <c r="AH65" s="50">
        <f>SUM(AH66:AH76)</f>
        <v>134270</v>
      </c>
      <c r="AJ65" s="13">
        <f>+AH65/AH54</f>
        <v>0.33349891954993666</v>
      </c>
      <c r="AL65" s="50">
        <f>SUM(AL66:AL76)</f>
        <v>370500</v>
      </c>
      <c r="AN65" s="13">
        <f>+AL65/AL54</f>
        <v>0.3957825919753878</v>
      </c>
      <c r="AP65" s="50">
        <f>SUM(AP66:AP76)</f>
        <v>649500</v>
      </c>
      <c r="AR65" s="13">
        <f>+AP65/AP54</f>
        <v>0.4031332046451869</v>
      </c>
      <c r="AT65" s="50">
        <f>SUM(AT66:AT76)</f>
        <v>1065000</v>
      </c>
      <c r="AV65" s="13">
        <f>+AT65/AT54</f>
        <v>0.4381187141277447</v>
      </c>
    </row>
    <row r="66" spans="1:48" ht="13.5" customHeight="1">
      <c r="A66" s="52">
        <v>2010</v>
      </c>
      <c r="B66" s="53" t="s">
        <v>64</v>
      </c>
      <c r="C66" s="5"/>
      <c r="D66" s="54">
        <f>+'Obrazac PPR'!D66</f>
        <v>172472</v>
      </c>
      <c r="F66" s="14"/>
      <c r="G66" s="5"/>
      <c r="H66" s="106">
        <f>+'Obrazac PPR'!H66</f>
        <v>200000</v>
      </c>
      <c r="J66" s="14"/>
      <c r="K66" s="5"/>
      <c r="L66" s="109">
        <v>200000</v>
      </c>
      <c r="N66" s="14"/>
      <c r="P66" s="54">
        <f>+D66/tečaj!$B$2</f>
        <v>22890.968212887383</v>
      </c>
      <c r="R66" s="14"/>
      <c r="S66" s="5"/>
      <c r="T66" s="54">
        <f>+H66/tečaj!$B$2</f>
        <v>26544.56168292521</v>
      </c>
      <c r="V66" s="14"/>
      <c r="W66" s="5"/>
      <c r="X66" s="55">
        <f>+L66/tečaj!$B$2</f>
        <v>26544.56168292521</v>
      </c>
      <c r="Z66" s="14"/>
      <c r="AB66" s="108">
        <v>27000</v>
      </c>
      <c r="AD66" s="14"/>
      <c r="AF66" s="56">
        <f t="shared" si="4"/>
        <v>101.71575</v>
      </c>
      <c r="AH66" s="108">
        <v>5200</v>
      </c>
      <c r="AI66" s="82"/>
      <c r="AJ66" s="83"/>
      <c r="AK66" s="85"/>
      <c r="AL66" s="108">
        <v>15000</v>
      </c>
      <c r="AM66" s="82"/>
      <c r="AN66" s="83"/>
      <c r="AO66" s="24"/>
      <c r="AP66" s="108">
        <v>20000</v>
      </c>
      <c r="AR66" s="14"/>
      <c r="AT66" s="55">
        <f>+AB66</f>
        <v>27000</v>
      </c>
      <c r="AV66" s="14"/>
    </row>
    <row r="67" spans="1:46" ht="13.5" customHeight="1">
      <c r="A67" s="52">
        <v>2011</v>
      </c>
      <c r="B67" s="53" t="s">
        <v>65</v>
      </c>
      <c r="C67" s="5"/>
      <c r="D67" s="54">
        <f>+'Obrazac PPR'!D67</f>
        <v>0</v>
      </c>
      <c r="G67" s="5"/>
      <c r="H67" s="106">
        <f>+'Obrazac PPR'!H67</f>
        <v>0</v>
      </c>
      <c r="K67" s="5"/>
      <c r="L67" s="109">
        <v>0</v>
      </c>
      <c r="P67" s="54">
        <f>+D67/tečaj!$B$2</f>
        <v>0</v>
      </c>
      <c r="S67" s="5"/>
      <c r="T67" s="54">
        <f>+H67/tečaj!$B$2</f>
        <v>0</v>
      </c>
      <c r="W67" s="5"/>
      <c r="X67" s="55">
        <f>+L67/tečaj!$B$2</f>
        <v>0</v>
      </c>
      <c r="AB67" s="108">
        <v>0</v>
      </c>
      <c r="AF67" s="56" t="e">
        <f t="shared" si="4"/>
        <v>#DIV/0!</v>
      </c>
      <c r="AH67" s="108">
        <v>0</v>
      </c>
      <c r="AI67" s="82"/>
      <c r="AJ67" s="84"/>
      <c r="AK67" s="85"/>
      <c r="AL67" s="108">
        <v>0</v>
      </c>
      <c r="AM67" s="82"/>
      <c r="AN67" s="84"/>
      <c r="AO67" s="24"/>
      <c r="AP67" s="108">
        <v>0</v>
      </c>
      <c r="AT67" s="55">
        <f>+AB67</f>
        <v>0</v>
      </c>
    </row>
    <row r="68" spans="1:46" ht="13.5" customHeight="1">
      <c r="A68" s="52">
        <v>2012</v>
      </c>
      <c r="B68" s="53" t="s">
        <v>66</v>
      </c>
      <c r="C68" s="5"/>
      <c r="D68" s="54">
        <f>+'Obrazac PPR'!D68</f>
        <v>3694873</v>
      </c>
      <c r="G68" s="5"/>
      <c r="H68" s="106">
        <f>+'Obrazac PPR'!H68</f>
        <v>3300000</v>
      </c>
      <c r="K68" s="5"/>
      <c r="L68" s="109">
        <v>4200000</v>
      </c>
      <c r="P68" s="54">
        <f>+D68/tečaj!$B$2</f>
        <v>490393.9212953746</v>
      </c>
      <c r="S68" s="5"/>
      <c r="T68" s="54">
        <f>+H68/tečaj!$B$2</f>
        <v>437985.26776826597</v>
      </c>
      <c r="W68" s="5"/>
      <c r="X68" s="55">
        <f>+L68/tečaj!$B$2</f>
        <v>557435.7953414294</v>
      </c>
      <c r="AB68" s="108">
        <v>570000</v>
      </c>
      <c r="AF68" s="56">
        <f t="shared" si="4"/>
        <v>102.25392857142856</v>
      </c>
      <c r="AH68" s="108">
        <v>65000</v>
      </c>
      <c r="AI68" s="82"/>
      <c r="AJ68" s="84"/>
      <c r="AK68" s="85"/>
      <c r="AL68" s="108">
        <v>220000</v>
      </c>
      <c r="AM68" s="82"/>
      <c r="AN68" s="84"/>
      <c r="AO68" s="24"/>
      <c r="AP68" s="108">
        <v>300000</v>
      </c>
      <c r="AT68" s="55">
        <f>+AB68</f>
        <v>570000</v>
      </c>
    </row>
    <row r="69" spans="1:46" ht="13.5" customHeight="1">
      <c r="A69" s="52">
        <v>2013</v>
      </c>
      <c r="B69" s="53" t="s">
        <v>67</v>
      </c>
      <c r="C69" s="5"/>
      <c r="D69" s="54">
        <f>+'Obrazac PPR'!D69</f>
        <v>368285</v>
      </c>
      <c r="G69" s="5"/>
      <c r="H69" s="106">
        <f>+'Obrazac PPR'!H69</f>
        <v>220000</v>
      </c>
      <c r="K69" s="5"/>
      <c r="L69" s="109">
        <v>550000</v>
      </c>
      <c r="P69" s="54">
        <f>+D69/tečaj!$B$2</f>
        <v>48879.819496980555</v>
      </c>
      <c r="S69" s="5"/>
      <c r="T69" s="54">
        <f>+H69/tečaj!$B$2</f>
        <v>29199.01785121773</v>
      </c>
      <c r="W69" s="5"/>
      <c r="X69" s="55">
        <f>+L69/tečaj!$B$2</f>
        <v>72997.54462804433</v>
      </c>
      <c r="AB69" s="108">
        <v>70000</v>
      </c>
      <c r="AF69" s="56">
        <f t="shared" si="4"/>
        <v>95.89363636363638</v>
      </c>
      <c r="AH69" s="108">
        <v>12000</v>
      </c>
      <c r="AI69" s="82"/>
      <c r="AJ69" s="84"/>
      <c r="AK69" s="85"/>
      <c r="AL69" s="108">
        <v>20000</v>
      </c>
      <c r="AM69" s="82"/>
      <c r="AN69" s="84"/>
      <c r="AO69" s="24"/>
      <c r="AP69" s="108">
        <v>50000</v>
      </c>
      <c r="AT69" s="55">
        <f aca="true" t="shared" si="5" ref="AT69:AT76">+AB69</f>
        <v>70000</v>
      </c>
    </row>
    <row r="70" spans="1:46" ht="13.5" customHeight="1">
      <c r="A70" s="52">
        <v>2014</v>
      </c>
      <c r="B70" s="53" t="s">
        <v>68</v>
      </c>
      <c r="C70" s="5"/>
      <c r="D70" s="54">
        <f>+'Obrazac PPR'!D70</f>
        <v>199375</v>
      </c>
      <c r="G70" s="5"/>
      <c r="H70" s="106">
        <f>+'Obrazac PPR'!H70</f>
        <v>180000</v>
      </c>
      <c r="K70" s="5"/>
      <c r="L70" s="109">
        <v>190000</v>
      </c>
      <c r="P70" s="54">
        <f>+D70/tečaj!$B$2</f>
        <v>26461.609927666068</v>
      </c>
      <c r="S70" s="5"/>
      <c r="T70" s="54">
        <f>+H70/tečaj!$B$2</f>
        <v>23890.105514632687</v>
      </c>
      <c r="W70" s="5"/>
      <c r="X70" s="55">
        <f>+L70/tečaj!$B$2</f>
        <v>25217.33359877895</v>
      </c>
      <c r="AB70" s="108">
        <v>25000</v>
      </c>
      <c r="AF70" s="56">
        <f t="shared" si="4"/>
        <v>99.13815789473685</v>
      </c>
      <c r="AH70" s="108">
        <v>6000</v>
      </c>
      <c r="AI70" s="82"/>
      <c r="AJ70" s="84"/>
      <c r="AK70" s="85"/>
      <c r="AL70" s="108">
        <v>12000</v>
      </c>
      <c r="AM70" s="82"/>
      <c r="AN70" s="84"/>
      <c r="AO70" s="24"/>
      <c r="AP70" s="108">
        <v>20000</v>
      </c>
      <c r="AT70" s="55">
        <f t="shared" si="5"/>
        <v>25000</v>
      </c>
    </row>
    <row r="71" spans="1:46" ht="13.5" customHeight="1">
      <c r="A71" s="52">
        <v>2015</v>
      </c>
      <c r="B71" s="53" t="s">
        <v>69</v>
      </c>
      <c r="C71" s="5"/>
      <c r="D71" s="54">
        <f>+'Obrazac PPR'!D71</f>
        <v>655458</v>
      </c>
      <c r="G71" s="5"/>
      <c r="H71" s="106">
        <f>+'Obrazac PPR'!H71</f>
        <v>600000</v>
      </c>
      <c r="K71" s="5"/>
      <c r="L71" s="109">
        <v>1000000</v>
      </c>
      <c r="P71" s="54">
        <f>+D71/tečaj!$B$2</f>
        <v>86994.22655783396</v>
      </c>
      <c r="S71" s="5"/>
      <c r="T71" s="54">
        <f>+H71/tečaj!$B$2</f>
        <v>79633.68504877563</v>
      </c>
      <c r="W71" s="5"/>
      <c r="X71" s="55">
        <f>+L71/tečaj!$B$2</f>
        <v>132722.80841462605</v>
      </c>
      <c r="AB71" s="108">
        <v>150000</v>
      </c>
      <c r="AF71" s="56">
        <f t="shared" si="4"/>
        <v>113.0175</v>
      </c>
      <c r="AH71" s="108">
        <v>15000</v>
      </c>
      <c r="AI71" s="82"/>
      <c r="AJ71" s="84"/>
      <c r="AK71" s="85"/>
      <c r="AL71" s="108">
        <v>30000</v>
      </c>
      <c r="AM71" s="82"/>
      <c r="AN71" s="84"/>
      <c r="AO71" s="24"/>
      <c r="AP71" s="108">
        <v>90000</v>
      </c>
      <c r="AT71" s="55">
        <f t="shared" si="5"/>
        <v>150000</v>
      </c>
    </row>
    <row r="72" spans="1:46" ht="13.5" customHeight="1">
      <c r="A72" s="52">
        <v>2016</v>
      </c>
      <c r="B72" s="53" t="s">
        <v>70</v>
      </c>
      <c r="C72" s="5"/>
      <c r="D72" s="54">
        <f>+'Obrazac PPR'!D72</f>
        <v>57959</v>
      </c>
      <c r="G72" s="5"/>
      <c r="H72" s="106">
        <f>+'Obrazac PPR'!H72</f>
        <v>60000</v>
      </c>
      <c r="K72" s="5"/>
      <c r="L72" s="109">
        <v>70000</v>
      </c>
      <c r="P72" s="54">
        <f>+D72/tečaj!$B$2</f>
        <v>7692.481252903311</v>
      </c>
      <c r="S72" s="5"/>
      <c r="T72" s="54">
        <f>+H72/tečaj!$B$2</f>
        <v>7963.368504877562</v>
      </c>
      <c r="W72" s="5"/>
      <c r="X72" s="55">
        <f>+L72/tečaj!$B$2</f>
        <v>9290.596589023824</v>
      </c>
      <c r="AB72" s="108">
        <v>10000</v>
      </c>
      <c r="AF72" s="56">
        <f t="shared" si="4"/>
        <v>107.63571428571427</v>
      </c>
      <c r="AH72" s="108">
        <v>800</v>
      </c>
      <c r="AI72" s="82"/>
      <c r="AJ72" s="84"/>
      <c r="AK72" s="85"/>
      <c r="AL72" s="108">
        <v>2000</v>
      </c>
      <c r="AM72" s="82"/>
      <c r="AN72" s="84"/>
      <c r="AO72" s="24"/>
      <c r="AP72" s="108">
        <v>7000</v>
      </c>
      <c r="AT72" s="55">
        <f t="shared" si="5"/>
        <v>10000</v>
      </c>
    </row>
    <row r="73" spans="1:46" ht="13.5" customHeight="1">
      <c r="A73" s="52">
        <v>2017</v>
      </c>
      <c r="B73" s="53" t="s">
        <v>71</v>
      </c>
      <c r="C73" s="5"/>
      <c r="D73" s="54">
        <f>+'Obrazac PPR'!D73</f>
        <v>219901</v>
      </c>
      <c r="G73" s="5"/>
      <c r="H73" s="106">
        <f>+'Obrazac PPR'!H73</f>
        <v>200000</v>
      </c>
      <c r="K73" s="5"/>
      <c r="L73" s="109">
        <v>350000</v>
      </c>
      <c r="P73" s="54">
        <f>+D73/tečaj!$B$2</f>
        <v>29185.878293184684</v>
      </c>
      <c r="S73" s="5"/>
      <c r="T73" s="54">
        <f>+H73/tečaj!$B$2</f>
        <v>26544.56168292521</v>
      </c>
      <c r="W73" s="5"/>
      <c r="X73" s="55">
        <f>+L73/tečaj!$B$2</f>
        <v>46452.98294511912</v>
      </c>
      <c r="AB73" s="108">
        <v>55000</v>
      </c>
      <c r="AF73" s="56">
        <f t="shared" si="4"/>
        <v>118.39928571428571</v>
      </c>
      <c r="AH73" s="108">
        <v>7000</v>
      </c>
      <c r="AI73" s="82"/>
      <c r="AJ73" s="84"/>
      <c r="AK73" s="85"/>
      <c r="AL73" s="108">
        <v>15000</v>
      </c>
      <c r="AM73" s="82"/>
      <c r="AN73" s="84"/>
      <c r="AO73" s="24"/>
      <c r="AP73" s="108">
        <v>35000</v>
      </c>
      <c r="AT73" s="55">
        <f t="shared" si="5"/>
        <v>55000</v>
      </c>
    </row>
    <row r="74" spans="1:46" ht="13.5" customHeight="1">
      <c r="A74" s="52">
        <v>2018</v>
      </c>
      <c r="B74" s="53" t="s">
        <v>72</v>
      </c>
      <c r="C74" s="5"/>
      <c r="D74" s="54">
        <f>+'Obrazac PPR'!D74</f>
        <v>177490</v>
      </c>
      <c r="G74" s="5"/>
      <c r="H74" s="106">
        <f>+'Obrazac PPR'!H74</f>
        <v>150000</v>
      </c>
      <c r="K74" s="5"/>
      <c r="L74" s="109">
        <v>250000</v>
      </c>
      <c r="P74" s="54">
        <f>+D74/tečaj!$B$2</f>
        <v>23556.971265511977</v>
      </c>
      <c r="S74" s="5"/>
      <c r="T74" s="54">
        <f>+H74/tečaj!$B$2</f>
        <v>19908.421262193908</v>
      </c>
      <c r="W74" s="5"/>
      <c r="X74" s="55">
        <f>+L74/tečaj!$B$2</f>
        <v>33180.70210365651</v>
      </c>
      <c r="AB74" s="108">
        <v>35000</v>
      </c>
      <c r="AF74" s="56">
        <f t="shared" si="4"/>
        <v>105.48299999999999</v>
      </c>
      <c r="AH74" s="108">
        <v>9000</v>
      </c>
      <c r="AI74" s="82"/>
      <c r="AJ74" s="84"/>
      <c r="AK74" s="85"/>
      <c r="AL74" s="108">
        <v>15000</v>
      </c>
      <c r="AM74" s="82"/>
      <c r="AN74" s="84"/>
      <c r="AO74" s="24"/>
      <c r="AP74" s="108">
        <v>25000</v>
      </c>
      <c r="AT74" s="55">
        <f t="shared" si="5"/>
        <v>35000</v>
      </c>
    </row>
    <row r="75" spans="1:46" ht="13.5" customHeight="1">
      <c r="A75" s="52">
        <v>2019</v>
      </c>
      <c r="B75" s="53" t="s">
        <v>73</v>
      </c>
      <c r="C75" s="5"/>
      <c r="D75" s="54">
        <f>+'Obrazac PPR'!D75</f>
        <v>20662</v>
      </c>
      <c r="G75" s="5"/>
      <c r="H75" s="106">
        <f>+'Obrazac PPR'!H75</f>
        <v>30000</v>
      </c>
      <c r="K75" s="5"/>
      <c r="L75" s="109">
        <v>21000</v>
      </c>
      <c r="P75" s="54">
        <f>+D75/tečaj!$B$2</f>
        <v>2742.3186674630033</v>
      </c>
      <c r="S75" s="5"/>
      <c r="T75" s="54">
        <f>+H75/tečaj!$B$2</f>
        <v>3981.684252438781</v>
      </c>
      <c r="W75" s="5"/>
      <c r="X75" s="55">
        <f>+L75/tečaj!$B$2</f>
        <v>2787.178976707147</v>
      </c>
      <c r="AB75" s="108">
        <v>3000</v>
      </c>
      <c r="AF75" s="56">
        <f t="shared" si="4"/>
        <v>107.6357142857143</v>
      </c>
      <c r="AH75" s="108">
        <v>70</v>
      </c>
      <c r="AI75" s="82"/>
      <c r="AJ75" s="84"/>
      <c r="AK75" s="85"/>
      <c r="AL75" s="108">
        <v>1500</v>
      </c>
      <c r="AM75" s="82"/>
      <c r="AN75" s="84"/>
      <c r="AO75" s="24"/>
      <c r="AP75" s="108">
        <v>2500</v>
      </c>
      <c r="AT75" s="55">
        <f t="shared" si="5"/>
        <v>3000</v>
      </c>
    </row>
    <row r="76" spans="1:46" ht="13.5" customHeight="1">
      <c r="A76" s="52">
        <v>2020</v>
      </c>
      <c r="B76" s="53" t="s">
        <v>31</v>
      </c>
      <c r="C76" s="5"/>
      <c r="D76" s="54">
        <f>+'Obrazac PPR'!D76</f>
        <v>567944</v>
      </c>
      <c r="G76" s="5"/>
      <c r="H76" s="106">
        <f>+'Obrazac PPR'!H76</f>
        <v>700000</v>
      </c>
      <c r="K76" s="5"/>
      <c r="L76" s="109">
        <v>900000</v>
      </c>
      <c r="P76" s="54">
        <f>+D76/tečaj!$B$2</f>
        <v>75379.12270223637</v>
      </c>
      <c r="S76" s="5"/>
      <c r="T76" s="54">
        <f>+H76/tečaj!$B$2</f>
        <v>92905.96589023824</v>
      </c>
      <c r="W76" s="5"/>
      <c r="X76" s="55">
        <f>+L76/tečaj!$B$2</f>
        <v>119450.52757316345</v>
      </c>
      <c r="AB76" s="108">
        <v>120000</v>
      </c>
      <c r="AF76" s="56">
        <f t="shared" si="4"/>
        <v>100.46</v>
      </c>
      <c r="AH76" s="108">
        <v>14200</v>
      </c>
      <c r="AI76" s="82"/>
      <c r="AJ76" s="84"/>
      <c r="AK76" s="85"/>
      <c r="AL76" s="108">
        <v>40000</v>
      </c>
      <c r="AM76" s="82"/>
      <c r="AN76" s="84"/>
      <c r="AO76" s="24"/>
      <c r="AP76" s="108">
        <v>100000</v>
      </c>
      <c r="AT76" s="55">
        <f t="shared" si="5"/>
        <v>120000</v>
      </c>
    </row>
    <row r="77" spans="1:48" ht="13.5" customHeight="1">
      <c r="A77" s="42"/>
      <c r="B77" s="53"/>
      <c r="C77" s="5"/>
      <c r="D77" s="54"/>
      <c r="F77" s="12"/>
      <c r="G77" s="5"/>
      <c r="H77" s="54"/>
      <c r="J77" s="12"/>
      <c r="K77" s="5"/>
      <c r="L77" s="54"/>
      <c r="N77" s="12"/>
      <c r="P77" s="54"/>
      <c r="R77" s="12"/>
      <c r="S77" s="5"/>
      <c r="T77" s="54"/>
      <c r="V77" s="12"/>
      <c r="W77" s="5"/>
      <c r="X77" s="54"/>
      <c r="Z77" s="12"/>
      <c r="AB77" s="55"/>
      <c r="AD77" s="12"/>
      <c r="AF77" s="56"/>
      <c r="AH77" s="55"/>
      <c r="AJ77" s="12"/>
      <c r="AL77" s="55"/>
      <c r="AN77" s="12"/>
      <c r="AP77" s="55"/>
      <c r="AR77" s="12"/>
      <c r="AT77" s="55"/>
      <c r="AV77" s="12"/>
    </row>
    <row r="78" spans="1:48" ht="13.5" customHeight="1">
      <c r="A78" s="47">
        <v>203</v>
      </c>
      <c r="B78" s="48" t="s">
        <v>32</v>
      </c>
      <c r="C78" s="5"/>
      <c r="D78" s="49">
        <f>SUM(D79:D83)</f>
        <v>6363597</v>
      </c>
      <c r="F78" s="13">
        <f>+D78/D54</f>
        <v>0.40431188703303517</v>
      </c>
      <c r="G78" s="5"/>
      <c r="H78" s="49">
        <f>SUM(H79:H83)</f>
        <v>6103000</v>
      </c>
      <c r="J78" s="13">
        <f>+H78/H54</f>
        <v>0.4170936927888649</v>
      </c>
      <c r="K78" s="5"/>
      <c r="L78" s="49">
        <f>SUM(L79:L83)</f>
        <v>6305000</v>
      </c>
      <c r="N78" s="13">
        <f>+L78/L54</f>
        <v>0.3461204101579012</v>
      </c>
      <c r="P78" s="49">
        <f>SUM(P79:P83)</f>
        <v>844594.4654588891</v>
      </c>
      <c r="R78" s="13">
        <f>+P78/P54</f>
        <v>0.4043118870330352</v>
      </c>
      <c r="S78" s="5"/>
      <c r="T78" s="49">
        <f>SUM(T79:T83)</f>
        <v>810007.2997544629</v>
      </c>
      <c r="V78" s="13">
        <f>+T78/T54</f>
        <v>0.41709369278886493</v>
      </c>
      <c r="W78" s="5"/>
      <c r="X78" s="49">
        <f>SUM(X79:X83)</f>
        <v>836817.3070542173</v>
      </c>
      <c r="Z78" s="13">
        <f>+X78/X54</f>
        <v>0.3461204101579012</v>
      </c>
      <c r="AB78" s="50">
        <f>SUM(AB79:AB83)</f>
        <v>838000</v>
      </c>
      <c r="AD78" s="13">
        <f>+AB78/AB54</f>
        <v>0.34473566426201885</v>
      </c>
      <c r="AF78" s="51">
        <f aca="true" t="shared" si="6" ref="AF78:AF83">AB78/X78*100</f>
        <v>100.14133227597144</v>
      </c>
      <c r="AG78" s="6"/>
      <c r="AH78" s="50">
        <f>SUM(AH79:AH83)</f>
        <v>159300</v>
      </c>
      <c r="AJ78" s="13">
        <f>+AH78/AH54</f>
        <v>0.3956682645736569</v>
      </c>
      <c r="AL78" s="50">
        <f>SUM(AL79:AL83)</f>
        <v>351000</v>
      </c>
      <c r="AN78" s="13">
        <f>+AL78/AL54</f>
        <v>0.37495192923984105</v>
      </c>
      <c r="AP78" s="50">
        <f>SUM(AP79:AP83)</f>
        <v>620000</v>
      </c>
      <c r="AR78" s="13">
        <f>+AP78/AP54</f>
        <v>0.3848230744880922</v>
      </c>
      <c r="AT78" s="50">
        <f>SUM(AT79:AT83)</f>
        <v>838000</v>
      </c>
      <c r="AV78" s="13">
        <f>+AT78/AT54</f>
        <v>0.34473566426201885</v>
      </c>
    </row>
    <row r="79" spans="1:48" ht="13.5" customHeight="1">
      <c r="A79" s="52">
        <v>2030</v>
      </c>
      <c r="B79" s="53" t="s">
        <v>74</v>
      </c>
      <c r="C79" s="5"/>
      <c r="D79" s="54">
        <f>+'Obrazac PPR'!D79</f>
        <v>3489783</v>
      </c>
      <c r="F79" s="14"/>
      <c r="G79" s="5"/>
      <c r="H79" s="106">
        <f>+'Obrazac PPR'!H79</f>
        <v>3473000</v>
      </c>
      <c r="J79" s="14"/>
      <c r="K79" s="5"/>
      <c r="L79" s="109">
        <v>3475000</v>
      </c>
      <c r="N79" s="14"/>
      <c r="P79" s="54">
        <f>+D79/tečaj!$B$2</f>
        <v>463173.80051761895</v>
      </c>
      <c r="R79" s="14"/>
      <c r="S79" s="5"/>
      <c r="T79" s="54">
        <f>+H79/tečaj!$B$2</f>
        <v>460946.3136239963</v>
      </c>
      <c r="V79" s="14"/>
      <c r="W79" s="5"/>
      <c r="X79" s="55">
        <f>+L79/tečaj!$B$2</f>
        <v>461211.7592408255</v>
      </c>
      <c r="Z79" s="14"/>
      <c r="AB79" s="108">
        <v>462000</v>
      </c>
      <c r="AD79" s="14"/>
      <c r="AF79" s="56">
        <f t="shared" si="6"/>
        <v>100.17090647482017</v>
      </c>
      <c r="AH79" s="108">
        <v>97000</v>
      </c>
      <c r="AI79" s="82"/>
      <c r="AJ79" s="83"/>
      <c r="AK79" s="85"/>
      <c r="AL79" s="108">
        <v>202000</v>
      </c>
      <c r="AM79" s="82"/>
      <c r="AN79" s="83"/>
      <c r="AO79" s="24"/>
      <c r="AP79" s="108">
        <v>345000</v>
      </c>
      <c r="AR79" s="14"/>
      <c r="AT79" s="55">
        <f>+AB79</f>
        <v>462000</v>
      </c>
      <c r="AV79" s="14"/>
    </row>
    <row r="80" spans="1:46" ht="13.5" customHeight="1">
      <c r="A80" s="52">
        <v>2031</v>
      </c>
      <c r="B80" s="53" t="s">
        <v>75</v>
      </c>
      <c r="C80" s="5"/>
      <c r="D80" s="54">
        <f>+'Obrazac PPR'!D80</f>
        <v>1322959</v>
      </c>
      <c r="G80" s="5"/>
      <c r="H80" s="106">
        <f>+'Obrazac PPR'!H80</f>
        <v>1250000</v>
      </c>
      <c r="K80" s="5"/>
      <c r="L80" s="109">
        <v>1250000</v>
      </c>
      <c r="P80" s="54">
        <f>+D80/tečaj!$B$2</f>
        <v>175586.83389740525</v>
      </c>
      <c r="S80" s="5"/>
      <c r="T80" s="54">
        <f>+H80/tečaj!$B$2</f>
        <v>165903.51051828256</v>
      </c>
      <c r="W80" s="5"/>
      <c r="X80" s="55">
        <f>+L80/tečaj!$B$2</f>
        <v>165903.51051828256</v>
      </c>
      <c r="AB80" s="108">
        <v>166000</v>
      </c>
      <c r="AF80" s="56">
        <f t="shared" si="6"/>
        <v>100.05816</v>
      </c>
      <c r="AH80" s="108">
        <v>33500</v>
      </c>
      <c r="AI80" s="82"/>
      <c r="AJ80" s="84"/>
      <c r="AK80" s="85"/>
      <c r="AL80" s="108">
        <v>71000</v>
      </c>
      <c r="AM80" s="82"/>
      <c r="AN80" s="84"/>
      <c r="AO80" s="24"/>
      <c r="AP80" s="108">
        <v>130000</v>
      </c>
      <c r="AT80" s="55">
        <f>+AB80</f>
        <v>166000</v>
      </c>
    </row>
    <row r="81" spans="1:46" ht="13.5" customHeight="1">
      <c r="A81" s="52">
        <v>2032</v>
      </c>
      <c r="B81" s="53" t="s">
        <v>76</v>
      </c>
      <c r="C81" s="5"/>
      <c r="D81" s="54">
        <f>+'Obrazac PPR'!D81</f>
        <v>794102</v>
      </c>
      <c r="G81" s="5"/>
      <c r="H81" s="106">
        <f>+'Obrazac PPR'!H81</f>
        <v>830000</v>
      </c>
      <c r="K81" s="5"/>
      <c r="L81" s="109">
        <v>830000</v>
      </c>
      <c r="P81" s="54">
        <f>+D81/tečaj!$B$2</f>
        <v>105395.44760767138</v>
      </c>
      <c r="S81" s="5"/>
      <c r="T81" s="54">
        <f>+H81/tečaj!$B$2</f>
        <v>110159.93098413962</v>
      </c>
      <c r="W81" s="5"/>
      <c r="X81" s="55">
        <f>+L81/tečaj!$B$2</f>
        <v>110159.93098413962</v>
      </c>
      <c r="AB81" s="108">
        <v>110000</v>
      </c>
      <c r="AF81" s="56">
        <f t="shared" si="6"/>
        <v>99.85481927710845</v>
      </c>
      <c r="AH81" s="108">
        <v>21500</v>
      </c>
      <c r="AI81" s="82"/>
      <c r="AJ81" s="84"/>
      <c r="AK81" s="85"/>
      <c r="AL81" s="108">
        <v>45000</v>
      </c>
      <c r="AM81" s="82"/>
      <c r="AN81" s="84"/>
      <c r="AO81" s="24"/>
      <c r="AP81" s="108">
        <v>77000</v>
      </c>
      <c r="AT81" s="55">
        <f>+AB81</f>
        <v>110000</v>
      </c>
    </row>
    <row r="82" spans="1:46" ht="13.5" customHeight="1">
      <c r="A82" s="52">
        <v>2033</v>
      </c>
      <c r="B82" s="53" t="s">
        <v>77</v>
      </c>
      <c r="C82" s="5"/>
      <c r="D82" s="54">
        <f>+'Obrazac PPR'!D82</f>
        <v>126421</v>
      </c>
      <c r="G82" s="5"/>
      <c r="H82" s="106">
        <f>+'Obrazac PPR'!H82</f>
        <v>200000</v>
      </c>
      <c r="K82" s="5"/>
      <c r="L82" s="109">
        <v>200000</v>
      </c>
      <c r="P82" s="54">
        <f>+D82/tečaj!$B$2</f>
        <v>16778.95016258544</v>
      </c>
      <c r="S82" s="5"/>
      <c r="T82" s="54">
        <f>+H82/tečaj!$B$2</f>
        <v>26544.56168292521</v>
      </c>
      <c r="W82" s="5"/>
      <c r="X82" s="55">
        <f>+L82/tečaj!$B$2</f>
        <v>26544.56168292521</v>
      </c>
      <c r="AB82" s="108">
        <v>27000</v>
      </c>
      <c r="AF82" s="56">
        <f t="shared" si="6"/>
        <v>101.71575</v>
      </c>
      <c r="AH82" s="108">
        <v>3600</v>
      </c>
      <c r="AI82" s="82"/>
      <c r="AJ82" s="84"/>
      <c r="AK82" s="85"/>
      <c r="AL82" s="108">
        <v>8000</v>
      </c>
      <c r="AM82" s="82"/>
      <c r="AN82" s="84"/>
      <c r="AO82" s="24"/>
      <c r="AP82" s="108">
        <v>13000</v>
      </c>
      <c r="AT82" s="55">
        <f>+AB82</f>
        <v>27000</v>
      </c>
    </row>
    <row r="83" spans="1:46" ht="13.5" customHeight="1">
      <c r="A83" s="52">
        <v>2034</v>
      </c>
      <c r="B83" s="53" t="s">
        <v>78</v>
      </c>
      <c r="C83" s="5"/>
      <c r="D83" s="54">
        <f>+'Obrazac PPR'!D83</f>
        <v>630332</v>
      </c>
      <c r="G83" s="5"/>
      <c r="H83" s="106">
        <f>+'Obrazac PPR'!H83</f>
        <v>350000</v>
      </c>
      <c r="K83" s="5"/>
      <c r="L83" s="109">
        <v>550000</v>
      </c>
      <c r="P83" s="54">
        <f>+D83/tečaj!$B$2</f>
        <v>83659.43327360807</v>
      </c>
      <c r="S83" s="5"/>
      <c r="T83" s="54">
        <f>+H83/tečaj!$B$2</f>
        <v>46452.98294511912</v>
      </c>
      <c r="W83" s="5"/>
      <c r="X83" s="55">
        <f>+L83/tečaj!$B$2</f>
        <v>72997.54462804433</v>
      </c>
      <c r="AB83" s="108">
        <v>73000</v>
      </c>
      <c r="AF83" s="56">
        <f t="shared" si="6"/>
        <v>100.00336363636364</v>
      </c>
      <c r="AH83" s="108">
        <v>3700</v>
      </c>
      <c r="AI83" s="82"/>
      <c r="AJ83" s="84"/>
      <c r="AK83" s="85"/>
      <c r="AL83" s="108">
        <v>25000</v>
      </c>
      <c r="AM83" s="82"/>
      <c r="AN83" s="84"/>
      <c r="AO83" s="24"/>
      <c r="AP83" s="108">
        <v>55000</v>
      </c>
      <c r="AT83" s="55">
        <f>+AB83</f>
        <v>73000</v>
      </c>
    </row>
    <row r="84" spans="1:48" ht="13.5" customHeight="1">
      <c r="A84" s="42"/>
      <c r="B84" s="53"/>
      <c r="C84" s="5"/>
      <c r="D84" s="54"/>
      <c r="F84" s="12"/>
      <c r="G84" s="5"/>
      <c r="H84" s="54"/>
      <c r="J84" s="12"/>
      <c r="K84" s="5"/>
      <c r="L84" s="54"/>
      <c r="N84" s="12"/>
      <c r="P84" s="54"/>
      <c r="R84" s="12"/>
      <c r="S84" s="5"/>
      <c r="T84" s="54"/>
      <c r="V84" s="12"/>
      <c r="W84" s="5"/>
      <c r="X84" s="54"/>
      <c r="Z84" s="12"/>
      <c r="AB84" s="55"/>
      <c r="AD84" s="12"/>
      <c r="AF84" s="56"/>
      <c r="AH84" s="55"/>
      <c r="AJ84" s="12"/>
      <c r="AL84" s="55"/>
      <c r="AN84" s="12"/>
      <c r="AP84" s="55"/>
      <c r="AR84" s="12"/>
      <c r="AT84" s="55"/>
      <c r="AV84" s="12"/>
    </row>
    <row r="85" spans="1:48" ht="13.5" customHeight="1">
      <c r="A85" s="47">
        <v>204</v>
      </c>
      <c r="B85" s="48" t="s">
        <v>33</v>
      </c>
      <c r="C85" s="5"/>
      <c r="D85" s="49">
        <f>SUM(D86:D89)</f>
        <v>523673</v>
      </c>
      <c r="F85" s="13">
        <f>+D85/D54</f>
        <v>0.03327162590878251</v>
      </c>
      <c r="G85" s="5"/>
      <c r="H85" s="49">
        <f>SUM(H86:H89)</f>
        <v>540204</v>
      </c>
      <c r="J85" s="13">
        <f>+H85/H54</f>
        <v>0.036918840114585606</v>
      </c>
      <c r="K85" s="5"/>
      <c r="L85" s="49">
        <f>SUM(L86:L89)</f>
        <v>936204</v>
      </c>
      <c r="N85" s="13">
        <f>+L85/L54</f>
        <v>0.05139402259658489</v>
      </c>
      <c r="P85" s="49">
        <f>SUM(P86:P89)</f>
        <v>69503.35125091247</v>
      </c>
      <c r="R85" s="13">
        <f>+P85/P54</f>
        <v>0.033271625908782514</v>
      </c>
      <c r="S85" s="5"/>
      <c r="T85" s="49">
        <f>SUM(T86:T89)</f>
        <v>71697.39199681465</v>
      </c>
      <c r="V85" s="13">
        <f>+T85/T54</f>
        <v>0.036918840114585606</v>
      </c>
      <c r="W85" s="5"/>
      <c r="X85" s="49">
        <f>SUM(X86:X89)</f>
        <v>124255.62412900655</v>
      </c>
      <c r="Z85" s="13">
        <f>+X85/X54</f>
        <v>0.05139402259658488</v>
      </c>
      <c r="AB85" s="50">
        <f>SUM(AB86:AB89)</f>
        <v>86840</v>
      </c>
      <c r="AD85" s="13">
        <f>+AB85/AB54</f>
        <v>0.035724158812068876</v>
      </c>
      <c r="AF85" s="51">
        <f>AB85/X85*100</f>
        <v>69.88818462642759</v>
      </c>
      <c r="AG85" s="6"/>
      <c r="AH85" s="50">
        <f>SUM(AH86:AH89)</f>
        <v>21710</v>
      </c>
      <c r="AJ85" s="13">
        <f>+AH85/AH54</f>
        <v>0.05392315143687439</v>
      </c>
      <c r="AL85" s="50">
        <f>SUM(AL86:AL89)</f>
        <v>43420</v>
      </c>
      <c r="AN85" s="13">
        <f>+AL85/AL54</f>
        <v>0.046382942357817376</v>
      </c>
      <c r="AP85" s="50">
        <f>SUM(AP86:AP89)</f>
        <v>65130</v>
      </c>
      <c r="AR85" s="13">
        <f>+AP85/AP54</f>
        <v>0.04042504329259588</v>
      </c>
      <c r="AT85" s="50">
        <f>SUM(AT86:AT89)</f>
        <v>86840</v>
      </c>
      <c r="AV85" s="13">
        <f>+AT85/AT54</f>
        <v>0.035724158812068876</v>
      </c>
    </row>
    <row r="86" spans="1:48" ht="13.5" customHeight="1">
      <c r="A86" s="52">
        <v>2040</v>
      </c>
      <c r="B86" s="53" t="s">
        <v>79</v>
      </c>
      <c r="C86" s="5"/>
      <c r="D86" s="54">
        <f>+'Obrazac PPR'!D86</f>
        <v>128204</v>
      </c>
      <c r="F86" s="14"/>
      <c r="G86" s="5"/>
      <c r="H86" s="106">
        <f>+'Obrazac PPR'!H86</f>
        <v>128204</v>
      </c>
      <c r="J86" s="14"/>
      <c r="K86" s="5"/>
      <c r="L86" s="109">
        <v>128204</v>
      </c>
      <c r="N86" s="14"/>
      <c r="P86" s="54">
        <f>+D86/tečaj!$B$2</f>
        <v>17015.594929988718</v>
      </c>
      <c r="R86" s="14"/>
      <c r="S86" s="5"/>
      <c r="T86" s="54">
        <f>+H86/tečaj!$B$2</f>
        <v>17015.594929988718</v>
      </c>
      <c r="V86" s="14"/>
      <c r="W86" s="5"/>
      <c r="X86" s="54">
        <f>+L86/tečaj!$B$2</f>
        <v>17015.594929988718</v>
      </c>
      <c r="Z86" s="14"/>
      <c r="AB86" s="108">
        <f>+AH86*4</f>
        <v>17016</v>
      </c>
      <c r="AD86" s="14"/>
      <c r="AF86" s="56">
        <f>AB86/X86*100</f>
        <v>100.00238058094912</v>
      </c>
      <c r="AH86" s="108">
        <v>4254</v>
      </c>
      <c r="AI86" s="82"/>
      <c r="AJ86" s="83"/>
      <c r="AK86" s="85"/>
      <c r="AL86" s="108">
        <f>+AH86*2</f>
        <v>8508</v>
      </c>
      <c r="AM86" s="82"/>
      <c r="AN86" s="83"/>
      <c r="AO86" s="24"/>
      <c r="AP86" s="108">
        <f>+AH86*3</f>
        <v>12762</v>
      </c>
      <c r="AR86" s="14"/>
      <c r="AT86" s="55">
        <f>+AB86</f>
        <v>17016</v>
      </c>
      <c r="AV86" s="14"/>
    </row>
    <row r="87" spans="1:46" ht="13.5" customHeight="1">
      <c r="A87" s="52">
        <v>2041</v>
      </c>
      <c r="B87" s="53" t="s">
        <v>80</v>
      </c>
      <c r="C87" s="5"/>
      <c r="D87" s="54">
        <f>+'Obrazac PPR'!D87</f>
        <v>324119</v>
      </c>
      <c r="G87" s="5"/>
      <c r="H87" s="106">
        <f>+'Obrazac PPR'!H87</f>
        <v>320000</v>
      </c>
      <c r="K87" s="5"/>
      <c r="L87" s="109">
        <v>680000</v>
      </c>
      <c r="P87" s="54">
        <f>+D87/tečaj!$B$2</f>
        <v>43017.98394054018</v>
      </c>
      <c r="S87" s="5"/>
      <c r="T87" s="54">
        <f>+H87/tečaj!$B$2</f>
        <v>42471.298692680335</v>
      </c>
      <c r="W87" s="5"/>
      <c r="X87" s="54">
        <f>+L87/tečaj!$B$2</f>
        <v>90251.50972194571</v>
      </c>
      <c r="AB87" s="108">
        <f>+AH87*4</f>
        <v>53024</v>
      </c>
      <c r="AF87" s="56">
        <f>AB87/X87*100</f>
        <v>58.75137176470589</v>
      </c>
      <c r="AH87" s="108">
        <v>13256</v>
      </c>
      <c r="AI87" s="82"/>
      <c r="AJ87" s="84"/>
      <c r="AK87" s="85"/>
      <c r="AL87" s="108">
        <f>+AH87*2</f>
        <v>26512</v>
      </c>
      <c r="AM87" s="82"/>
      <c r="AN87" s="84"/>
      <c r="AO87" s="24"/>
      <c r="AP87" s="108">
        <f>+AH87*3</f>
        <v>39768</v>
      </c>
      <c r="AT87" s="55">
        <f>+AB87</f>
        <v>53024</v>
      </c>
    </row>
    <row r="88" spans="1:46" ht="13.5" customHeight="1">
      <c r="A88" s="52">
        <v>2042</v>
      </c>
      <c r="B88" s="53" t="s">
        <v>81</v>
      </c>
      <c r="C88" s="5"/>
      <c r="D88" s="54">
        <f>+'Obrazac PPR'!D88</f>
        <v>31642</v>
      </c>
      <c r="G88" s="5"/>
      <c r="H88" s="106">
        <f>+'Obrazac PPR'!H88</f>
        <v>53000</v>
      </c>
      <c r="K88" s="5"/>
      <c r="L88" s="109">
        <v>53000</v>
      </c>
      <c r="P88" s="54">
        <f>+D88/tečaj!$B$2</f>
        <v>4199.615103855597</v>
      </c>
      <c r="S88" s="5"/>
      <c r="T88" s="54">
        <f>+H88/tečaj!$B$2</f>
        <v>7034.308845975181</v>
      </c>
      <c r="W88" s="5"/>
      <c r="X88" s="54">
        <f>+L88/tečaj!$B$2</f>
        <v>7034.308845975181</v>
      </c>
      <c r="AB88" s="108">
        <f>+AH88*4</f>
        <v>6400</v>
      </c>
      <c r="AF88" s="56">
        <f>AB88/X88*100</f>
        <v>90.98264150943396</v>
      </c>
      <c r="AH88" s="108">
        <v>1600</v>
      </c>
      <c r="AI88" s="82"/>
      <c r="AJ88" s="84"/>
      <c r="AK88" s="85"/>
      <c r="AL88" s="108">
        <f>+AH88*2</f>
        <v>3200</v>
      </c>
      <c r="AM88" s="82"/>
      <c r="AN88" s="84"/>
      <c r="AO88" s="24"/>
      <c r="AP88" s="108">
        <f>+AH88*3</f>
        <v>4800</v>
      </c>
      <c r="AT88" s="55">
        <f>+AB88</f>
        <v>6400</v>
      </c>
    </row>
    <row r="89" spans="1:46" ht="13.5" customHeight="1">
      <c r="A89" s="52">
        <v>2043</v>
      </c>
      <c r="B89" s="53" t="s">
        <v>82</v>
      </c>
      <c r="C89" s="5"/>
      <c r="D89" s="54">
        <f>+'Obrazac PPR'!D89</f>
        <v>39708</v>
      </c>
      <c r="G89" s="5"/>
      <c r="H89" s="106">
        <f>+'Obrazac PPR'!H89</f>
        <v>39000</v>
      </c>
      <c r="K89" s="5"/>
      <c r="L89" s="109">
        <v>75000</v>
      </c>
      <c r="P89" s="54">
        <f>+D89/tečaj!$B$2</f>
        <v>5270.157276527971</v>
      </c>
      <c r="S89" s="5"/>
      <c r="T89" s="54">
        <f>+H89/tečaj!$B$2</f>
        <v>5176.1895281704155</v>
      </c>
      <c r="W89" s="5"/>
      <c r="X89" s="54">
        <f>+L89/tečaj!$B$2</f>
        <v>9954.210631096954</v>
      </c>
      <c r="AB89" s="108">
        <f>+AH89*4</f>
        <v>10400</v>
      </c>
      <c r="AF89" s="56">
        <f>AB89/X89*100</f>
        <v>104.4784</v>
      </c>
      <c r="AH89" s="108">
        <v>2600</v>
      </c>
      <c r="AI89" s="82"/>
      <c r="AJ89" s="84"/>
      <c r="AK89" s="85"/>
      <c r="AL89" s="108">
        <f>+AH89*2</f>
        <v>5200</v>
      </c>
      <c r="AM89" s="82"/>
      <c r="AN89" s="84"/>
      <c r="AO89" s="24"/>
      <c r="AP89" s="108">
        <f>+AH89*3</f>
        <v>7800</v>
      </c>
      <c r="AT89" s="55">
        <f>+AB89</f>
        <v>10400</v>
      </c>
    </row>
    <row r="90" spans="1:48" ht="13.5" customHeight="1">
      <c r="A90" s="42"/>
      <c r="B90" s="53"/>
      <c r="C90" s="5"/>
      <c r="D90" s="54"/>
      <c r="F90" s="12"/>
      <c r="G90" s="5"/>
      <c r="H90" s="54"/>
      <c r="J90" s="12"/>
      <c r="K90" s="5"/>
      <c r="L90" s="54"/>
      <c r="N90" s="12"/>
      <c r="P90" s="54"/>
      <c r="R90" s="12"/>
      <c r="S90" s="5"/>
      <c r="T90" s="54"/>
      <c r="V90" s="12"/>
      <c r="W90" s="5"/>
      <c r="X90" s="54"/>
      <c r="Z90" s="12"/>
      <c r="AB90" s="55"/>
      <c r="AD90" s="12"/>
      <c r="AF90" s="56"/>
      <c r="AH90" s="55"/>
      <c r="AJ90" s="12"/>
      <c r="AL90" s="55"/>
      <c r="AN90" s="12"/>
      <c r="AP90" s="55"/>
      <c r="AR90" s="12"/>
      <c r="AT90" s="55"/>
      <c r="AV90" s="12"/>
    </row>
    <row r="91" spans="1:48" ht="13.5" customHeight="1">
      <c r="A91" s="47">
        <v>205</v>
      </c>
      <c r="B91" s="48" t="s">
        <v>34</v>
      </c>
      <c r="C91" s="5"/>
      <c r="D91" s="49">
        <f>SUM(D92:D97)</f>
        <v>343339</v>
      </c>
      <c r="F91" s="13">
        <f>+D91/D54</f>
        <v>0.021814083918581778</v>
      </c>
      <c r="G91" s="5"/>
      <c r="H91" s="49">
        <f>SUM(H92:H97)</f>
        <v>239000</v>
      </c>
      <c r="J91" s="13">
        <f>+H91/H54</f>
        <v>0.016333834602087285</v>
      </c>
      <c r="K91" s="5"/>
      <c r="L91" s="49">
        <f>SUM(L92:L97)</f>
        <v>394000</v>
      </c>
      <c r="N91" s="13">
        <f>+L91/L54</f>
        <v>0.021629094623665832</v>
      </c>
      <c r="P91" s="49">
        <f>SUM(P92:P97)</f>
        <v>45568.916318269294</v>
      </c>
      <c r="R91" s="13">
        <f>+P91/P54</f>
        <v>0.02181408391858178</v>
      </c>
      <c r="S91" s="5"/>
      <c r="T91" s="49">
        <f>SUM(T92:T97)</f>
        <v>31720.751211095627</v>
      </c>
      <c r="V91" s="13">
        <f>+T91/T54</f>
        <v>0.016333834602087285</v>
      </c>
      <c r="W91" s="5"/>
      <c r="X91" s="49">
        <f>SUM(X92:X97)</f>
        <v>52292.78651536266</v>
      </c>
      <c r="Z91" s="13">
        <f>+X91/X54</f>
        <v>0.02162909462366583</v>
      </c>
      <c r="AB91" s="50">
        <f>SUM(AB92:AB97)</f>
        <v>53008</v>
      </c>
      <c r="AD91" s="13">
        <f>+AB91/AB54</f>
        <v>0.021806381970407036</v>
      </c>
      <c r="AF91" s="51">
        <f aca="true" t="shared" si="7" ref="AF91:AF97">AB91/X91*100</f>
        <v>101.36770964467006</v>
      </c>
      <c r="AG91" s="6"/>
      <c r="AH91" s="50">
        <f>SUM(AH92:AH97)</f>
        <v>5330</v>
      </c>
      <c r="AJ91" s="13">
        <f>+AH91/AH54</f>
        <v>0.013238618017436228</v>
      </c>
      <c r="AL91" s="50">
        <f>SUM(AL92:AL97)</f>
        <v>16600</v>
      </c>
      <c r="AN91" s="13">
        <f>+AL91/AL54</f>
        <v>0.017732769303080802</v>
      </c>
      <c r="AP91" s="50">
        <f>SUM(AP92:AP97)</f>
        <v>23500</v>
      </c>
      <c r="AR91" s="13">
        <f>+AP91/AP54</f>
        <v>0.014586035887855108</v>
      </c>
      <c r="AT91" s="50">
        <f>SUM(AT92:AT97)</f>
        <v>53008</v>
      </c>
      <c r="AV91" s="13">
        <f>+AT91/AT54</f>
        <v>0.021806381970407036</v>
      </c>
    </row>
    <row r="92" spans="1:48" ht="13.5" customHeight="1">
      <c r="A92" s="52">
        <v>2050</v>
      </c>
      <c r="B92" s="53" t="s">
        <v>83</v>
      </c>
      <c r="C92" s="5"/>
      <c r="D92" s="54">
        <f>+'Obrazac PPR'!D92</f>
        <v>16173</v>
      </c>
      <c r="F92" s="14"/>
      <c r="G92" s="5"/>
      <c r="H92" s="106">
        <f>+'Obrazac PPR'!H92</f>
        <v>35000</v>
      </c>
      <c r="J92" s="14"/>
      <c r="K92" s="5"/>
      <c r="L92" s="109">
        <v>35000</v>
      </c>
      <c r="N92" s="14"/>
      <c r="P92" s="54">
        <f>+D92/tečaj!$B$2</f>
        <v>2146.525980489747</v>
      </c>
      <c r="R92" s="14"/>
      <c r="S92" s="5"/>
      <c r="T92" s="54">
        <f>+H92/tečaj!$B$2</f>
        <v>4645.298294511912</v>
      </c>
      <c r="V92" s="14"/>
      <c r="W92" s="5"/>
      <c r="X92" s="55">
        <f>+L92/tečaj!$B$2</f>
        <v>4645.298294511912</v>
      </c>
      <c r="Z92" s="14"/>
      <c r="AB92" s="108">
        <v>4500</v>
      </c>
      <c r="AD92" s="14"/>
      <c r="AF92" s="56">
        <f t="shared" si="7"/>
        <v>96.87214285714285</v>
      </c>
      <c r="AH92" s="108">
        <v>150</v>
      </c>
      <c r="AI92" s="82"/>
      <c r="AJ92" s="83"/>
      <c r="AK92" s="85"/>
      <c r="AL92" s="108">
        <v>900</v>
      </c>
      <c r="AM92" s="82"/>
      <c r="AN92" s="83"/>
      <c r="AO92" s="24"/>
      <c r="AP92" s="108">
        <v>1500</v>
      </c>
      <c r="AR92" s="14"/>
      <c r="AT92" s="55">
        <f aca="true" t="shared" si="8" ref="AT92:AT97">+AB92</f>
        <v>4500</v>
      </c>
      <c r="AV92" s="14"/>
    </row>
    <row r="93" spans="1:46" ht="13.5" customHeight="1">
      <c r="A93" s="52">
        <v>2051</v>
      </c>
      <c r="B93" s="53" t="s">
        <v>84</v>
      </c>
      <c r="C93" s="5"/>
      <c r="D93" s="54">
        <f>+'Obrazac PPR'!D93</f>
        <v>970</v>
      </c>
      <c r="G93" s="5"/>
      <c r="H93" s="106">
        <f>+'Obrazac PPR'!H93</f>
        <v>5000</v>
      </c>
      <c r="K93" s="5"/>
      <c r="L93" s="109">
        <v>8000</v>
      </c>
      <c r="P93" s="54">
        <f>+D93/tečaj!$B$2</f>
        <v>128.74112416218728</v>
      </c>
      <c r="S93" s="5"/>
      <c r="T93" s="54">
        <f>+H93/tečaj!$B$2</f>
        <v>663.6140420731302</v>
      </c>
      <c r="W93" s="5"/>
      <c r="X93" s="55">
        <f>+L93/tečaj!$B$2</f>
        <v>1061.7824673170085</v>
      </c>
      <c r="AB93" s="108">
        <v>1500</v>
      </c>
      <c r="AF93" s="56">
        <f t="shared" si="7"/>
        <v>141.271875</v>
      </c>
      <c r="AH93" s="108">
        <v>80</v>
      </c>
      <c r="AI93" s="82"/>
      <c r="AJ93" s="84"/>
      <c r="AK93" s="85"/>
      <c r="AL93" s="108">
        <v>900</v>
      </c>
      <c r="AM93" s="82"/>
      <c r="AN93" s="84"/>
      <c r="AO93" s="24"/>
      <c r="AP93" s="108">
        <v>1000</v>
      </c>
      <c r="AT93" s="55">
        <f t="shared" si="8"/>
        <v>1500</v>
      </c>
    </row>
    <row r="94" spans="1:46" ht="13.5" customHeight="1">
      <c r="A94" s="52">
        <v>2052</v>
      </c>
      <c r="B94" s="53" t="s">
        <v>35</v>
      </c>
      <c r="C94" s="5"/>
      <c r="D94" s="54">
        <f>+'Obrazac PPR'!D94</f>
        <v>140000</v>
      </c>
      <c r="G94" s="5"/>
      <c r="H94" s="106">
        <f>+'Obrazac PPR'!H94</f>
        <v>0</v>
      </c>
      <c r="K94" s="5"/>
      <c r="L94" s="109">
        <v>150000</v>
      </c>
      <c r="P94" s="54">
        <f>+D94/tečaj!$B$2</f>
        <v>18581.193178047648</v>
      </c>
      <c r="S94" s="5"/>
      <c r="T94" s="54">
        <f>+H94/tečaj!$B$2</f>
        <v>0</v>
      </c>
      <c r="W94" s="5"/>
      <c r="X94" s="55">
        <f>+L94/tečaj!$B$2</f>
        <v>19908.421262193908</v>
      </c>
      <c r="AB94" s="108">
        <v>19908</v>
      </c>
      <c r="AF94" s="56">
        <f t="shared" si="7"/>
        <v>99.997884</v>
      </c>
      <c r="AH94" s="108">
        <v>0</v>
      </c>
      <c r="AI94" s="82"/>
      <c r="AJ94" s="84"/>
      <c r="AK94" s="85"/>
      <c r="AL94" s="108">
        <v>0</v>
      </c>
      <c r="AM94" s="82"/>
      <c r="AN94" s="84"/>
      <c r="AO94" s="24"/>
      <c r="AP94" s="108">
        <v>0</v>
      </c>
      <c r="AT94" s="55">
        <f t="shared" si="8"/>
        <v>19908</v>
      </c>
    </row>
    <row r="95" spans="1:46" ht="13.5" customHeight="1">
      <c r="A95" s="52">
        <v>2053</v>
      </c>
      <c r="B95" s="53" t="s">
        <v>85</v>
      </c>
      <c r="C95" s="5"/>
      <c r="D95" s="54">
        <f>+'Obrazac PPR'!D95</f>
        <v>28852</v>
      </c>
      <c r="G95" s="5"/>
      <c r="H95" s="106">
        <f>+'Obrazac PPR'!H95</f>
        <v>29000</v>
      </c>
      <c r="K95" s="5"/>
      <c r="L95" s="109">
        <v>29000</v>
      </c>
      <c r="P95" s="54">
        <f>+D95/tečaj!$B$2</f>
        <v>3829.318468378791</v>
      </c>
      <c r="S95" s="5"/>
      <c r="T95" s="54">
        <f>+H95/tečaj!$B$2</f>
        <v>3848.9614440241553</v>
      </c>
      <c r="W95" s="5"/>
      <c r="X95" s="55">
        <f>+L95/tečaj!$B$2</f>
        <v>3848.9614440241553</v>
      </c>
      <c r="AB95" s="108">
        <v>5000</v>
      </c>
      <c r="AF95" s="56">
        <f t="shared" si="7"/>
        <v>129.9051724137931</v>
      </c>
      <c r="AH95" s="108">
        <v>2000</v>
      </c>
      <c r="AI95" s="82"/>
      <c r="AJ95" s="84"/>
      <c r="AK95" s="85"/>
      <c r="AL95" s="108">
        <v>3000</v>
      </c>
      <c r="AM95" s="82"/>
      <c r="AN95" s="84"/>
      <c r="AO95" s="24"/>
      <c r="AP95" s="108">
        <v>4000</v>
      </c>
      <c r="AT95" s="55">
        <f t="shared" si="8"/>
        <v>5000</v>
      </c>
    </row>
    <row r="96" spans="1:46" ht="13.5" customHeight="1">
      <c r="A96" s="52">
        <v>2054</v>
      </c>
      <c r="B96" s="53" t="s">
        <v>86</v>
      </c>
      <c r="C96" s="5"/>
      <c r="D96" s="54">
        <f>+'Obrazac PPR'!D96</f>
        <v>19500</v>
      </c>
      <c r="G96" s="5"/>
      <c r="H96" s="106">
        <f>+'Obrazac PPR'!H96</f>
        <v>20000</v>
      </c>
      <c r="K96" s="5"/>
      <c r="L96" s="109">
        <v>22000</v>
      </c>
      <c r="P96" s="54">
        <f>+D96/tečaj!$B$2</f>
        <v>2588.0947640852078</v>
      </c>
      <c r="S96" s="5"/>
      <c r="T96" s="54">
        <f>+H96/tečaj!$B$2</f>
        <v>2654.456168292521</v>
      </c>
      <c r="W96" s="5"/>
      <c r="X96" s="55">
        <f>+L96/tečaj!$B$2</f>
        <v>2919.901785121773</v>
      </c>
      <c r="AB96" s="108">
        <v>2100</v>
      </c>
      <c r="AF96" s="56">
        <f t="shared" si="7"/>
        <v>71.92022727272727</v>
      </c>
      <c r="AH96" s="108">
        <v>1200</v>
      </c>
      <c r="AI96" s="82"/>
      <c r="AJ96" s="84"/>
      <c r="AK96" s="85"/>
      <c r="AL96" s="108">
        <v>1800</v>
      </c>
      <c r="AM96" s="82"/>
      <c r="AN96" s="84"/>
      <c r="AO96" s="24"/>
      <c r="AP96" s="108">
        <v>2000</v>
      </c>
      <c r="AT96" s="55">
        <f t="shared" si="8"/>
        <v>2100</v>
      </c>
    </row>
    <row r="97" spans="1:46" ht="13.5" customHeight="1">
      <c r="A97" s="52">
        <v>2055</v>
      </c>
      <c r="B97" s="53" t="s">
        <v>34</v>
      </c>
      <c r="C97" s="5"/>
      <c r="D97" s="54">
        <f>+'Obrazac PPR'!D97</f>
        <v>137844</v>
      </c>
      <c r="G97" s="5"/>
      <c r="H97" s="106">
        <f>+'Obrazac PPR'!H97</f>
        <v>150000</v>
      </c>
      <c r="K97" s="5"/>
      <c r="L97" s="109">
        <v>150000</v>
      </c>
      <c r="P97" s="54">
        <f>+D97/tečaj!$B$2</f>
        <v>18295.042803105713</v>
      </c>
      <c r="S97" s="5"/>
      <c r="T97" s="54">
        <f>+H97/tečaj!$B$2</f>
        <v>19908.421262193908</v>
      </c>
      <c r="W97" s="5"/>
      <c r="X97" s="55">
        <f>+L97/tečaj!$B$2</f>
        <v>19908.421262193908</v>
      </c>
      <c r="AB97" s="108">
        <v>20000</v>
      </c>
      <c r="AF97" s="56">
        <f t="shared" si="7"/>
        <v>100.46</v>
      </c>
      <c r="AH97" s="108">
        <v>1900</v>
      </c>
      <c r="AI97" s="82"/>
      <c r="AJ97" s="84"/>
      <c r="AK97" s="85"/>
      <c r="AL97" s="108">
        <v>10000</v>
      </c>
      <c r="AM97" s="82"/>
      <c r="AN97" s="84"/>
      <c r="AO97" s="24"/>
      <c r="AP97" s="108">
        <v>15000</v>
      </c>
      <c r="AT97" s="55">
        <f t="shared" si="8"/>
        <v>20000</v>
      </c>
    </row>
    <row r="98" spans="28:46" ht="13.5" customHeight="1">
      <c r="AB98" s="59"/>
      <c r="AH98" s="59"/>
      <c r="AL98" s="59"/>
      <c r="AP98" s="59"/>
      <c r="AT98" s="59"/>
    </row>
    <row r="99" spans="1:48" ht="13.5" customHeight="1">
      <c r="A99" s="38">
        <v>21</v>
      </c>
      <c r="B99" s="61" t="s">
        <v>36</v>
      </c>
      <c r="D99" s="39">
        <f>D101+D105</f>
        <v>3111</v>
      </c>
      <c r="F99" s="10">
        <f>+D99/D122</f>
        <v>0.00019218207518834893</v>
      </c>
      <c r="H99" s="39">
        <f>H101+H105</f>
        <v>5000</v>
      </c>
      <c r="J99" s="10">
        <f>+H99/H122</f>
        <v>0.0003325086232786361</v>
      </c>
      <c r="L99" s="39">
        <f>L101+L105</f>
        <v>10000</v>
      </c>
      <c r="N99" s="10">
        <f>+L99/L122</f>
        <v>0.0005361584163681872</v>
      </c>
      <c r="P99" s="39">
        <f>P101+P105</f>
        <v>412.90065697790163</v>
      </c>
      <c r="R99" s="10">
        <f>+P99/P122</f>
        <v>0.00019218207518834895</v>
      </c>
      <c r="T99" s="39">
        <f>T101+T105</f>
        <v>663.6140420731302</v>
      </c>
      <c r="V99" s="10">
        <f>+T99/T122</f>
        <v>0.0003325086232786361</v>
      </c>
      <c r="X99" s="39">
        <f>X101+X105</f>
        <v>1327.2280841462605</v>
      </c>
      <c r="Z99" s="10">
        <f>+X99/X122</f>
        <v>0.0005361584163681872</v>
      </c>
      <c r="AB99" s="40">
        <f>+AB101+AB105</f>
        <v>1300</v>
      </c>
      <c r="AD99" s="10">
        <f>+AB99/AB122</f>
        <v>0.0005226870294811568</v>
      </c>
      <c r="AF99" s="41">
        <f>AB99/X99*100</f>
        <v>97.94850000000001</v>
      </c>
      <c r="AH99" s="40">
        <f>+AH101+AH105</f>
        <v>10</v>
      </c>
      <c r="AJ99" s="10">
        <f>+AH99/AH122</f>
        <v>2.483608185972581E-05</v>
      </c>
      <c r="AL99" s="40">
        <f>+AL101+AL105</f>
        <v>60</v>
      </c>
      <c r="AN99" s="10">
        <f>+AL99/AL122</f>
        <v>6.403551836752118E-05</v>
      </c>
      <c r="AP99" s="40">
        <f>+AP101+AP105</f>
        <v>750</v>
      </c>
      <c r="AR99" s="10">
        <f>+AP99/AP122</f>
        <v>0.00046356960961257943</v>
      </c>
      <c r="AT99" s="40">
        <f>+AT101+AT105</f>
        <v>1300</v>
      </c>
      <c r="AV99" s="10">
        <f>+AT99/AT122</f>
        <v>0.0005226870294811568</v>
      </c>
    </row>
    <row r="100" spans="1:48" ht="13.5" customHeight="1">
      <c r="A100" s="42"/>
      <c r="B100" s="73"/>
      <c r="C100" s="5"/>
      <c r="D100" s="44"/>
      <c r="F100" s="12"/>
      <c r="G100" s="5"/>
      <c r="H100" s="44"/>
      <c r="J100" s="12"/>
      <c r="K100" s="5"/>
      <c r="L100" s="44"/>
      <c r="N100" s="12"/>
      <c r="P100" s="44"/>
      <c r="R100" s="12"/>
      <c r="S100" s="5"/>
      <c r="T100" s="44"/>
      <c r="V100" s="12"/>
      <c r="W100" s="5"/>
      <c r="X100" s="44"/>
      <c r="Z100" s="12"/>
      <c r="AB100" s="45"/>
      <c r="AD100" s="12"/>
      <c r="AF100" s="46"/>
      <c r="AH100" s="45"/>
      <c r="AJ100" s="12"/>
      <c r="AL100" s="45"/>
      <c r="AN100" s="12"/>
      <c r="AP100" s="45"/>
      <c r="AR100" s="12"/>
      <c r="AT100" s="45"/>
      <c r="AV100" s="12"/>
    </row>
    <row r="101" spans="1:48" ht="13.5" customHeight="1">
      <c r="A101" s="47">
        <v>210</v>
      </c>
      <c r="B101" s="48" t="s">
        <v>37</v>
      </c>
      <c r="C101" s="5"/>
      <c r="D101" s="49">
        <f>+D102+D103</f>
        <v>789</v>
      </c>
      <c r="F101" s="13">
        <f>+D101/D99</f>
        <v>0.2536162005785921</v>
      </c>
      <c r="G101" s="5"/>
      <c r="H101" s="49">
        <f>+H102+H103</f>
        <v>3000</v>
      </c>
      <c r="J101" s="13">
        <f>+H101/H99</f>
        <v>0.6</v>
      </c>
      <c r="K101" s="5"/>
      <c r="L101" s="49">
        <f>+L102+L103</f>
        <v>4000</v>
      </c>
      <c r="N101" s="13">
        <f>+L101/L99</f>
        <v>0.4</v>
      </c>
      <c r="P101" s="49">
        <f>+P102+P103</f>
        <v>104.71829583913996</v>
      </c>
      <c r="R101" s="13">
        <f>+P101/P99</f>
        <v>0.2536162005785921</v>
      </c>
      <c r="S101" s="5"/>
      <c r="T101" s="49">
        <f>+T102+T103</f>
        <v>398.1684252438781</v>
      </c>
      <c r="V101" s="13">
        <f>+T101/T99</f>
        <v>0.6</v>
      </c>
      <c r="W101" s="5"/>
      <c r="X101" s="49">
        <f>+X102+X103</f>
        <v>530.8912336585042</v>
      </c>
      <c r="Z101" s="13">
        <f>+X101/X99</f>
        <v>0.4</v>
      </c>
      <c r="AB101" s="50">
        <f>+AB102+AB103</f>
        <v>500</v>
      </c>
      <c r="AD101" s="13">
        <f>+AB101/AB99</f>
        <v>0.38461538461538464</v>
      </c>
      <c r="AF101" s="51">
        <f>AB101/X101*100</f>
        <v>94.18124999999999</v>
      </c>
      <c r="AG101" s="6"/>
      <c r="AH101" s="50">
        <f>+AH102+AH103</f>
        <v>0</v>
      </c>
      <c r="AJ101" s="13">
        <f>+AH101/AH99</f>
        <v>0</v>
      </c>
      <c r="AL101" s="50">
        <f>+AL102+AL103</f>
        <v>10</v>
      </c>
      <c r="AN101" s="13">
        <f>+AL101/AL99</f>
        <v>0.16666666666666666</v>
      </c>
      <c r="AP101" s="50">
        <f>+AP102+AP103</f>
        <v>200</v>
      </c>
      <c r="AR101" s="13">
        <f>+AP101/AP99</f>
        <v>0.26666666666666666</v>
      </c>
      <c r="AT101" s="50">
        <f>+AT102+AT103</f>
        <v>500</v>
      </c>
      <c r="AV101" s="13">
        <f>+AT101/AT99</f>
        <v>0.38461538461538464</v>
      </c>
    </row>
    <row r="102" spans="1:48" ht="13.5" customHeight="1">
      <c r="A102" s="52">
        <v>2100</v>
      </c>
      <c r="B102" s="53" t="s">
        <v>87</v>
      </c>
      <c r="C102" s="5"/>
      <c r="D102" s="54">
        <f>+'Obrazac PPR'!D102</f>
        <v>789</v>
      </c>
      <c r="F102" s="14"/>
      <c r="G102" s="5"/>
      <c r="H102" s="106">
        <f>+'Obrazac PPR'!H102</f>
        <v>3000</v>
      </c>
      <c r="J102" s="14"/>
      <c r="K102" s="5"/>
      <c r="L102" s="109">
        <v>4000</v>
      </c>
      <c r="N102" s="14"/>
      <c r="P102" s="54">
        <f>+D102/tečaj!$B$2</f>
        <v>104.71829583913996</v>
      </c>
      <c r="R102" s="14"/>
      <c r="S102" s="5"/>
      <c r="T102" s="54">
        <f>+H102/tečaj!$B$2</f>
        <v>398.1684252438781</v>
      </c>
      <c r="V102" s="14"/>
      <c r="W102" s="5"/>
      <c r="X102" s="54">
        <f>+L102/tečaj!$B$2</f>
        <v>530.8912336585042</v>
      </c>
      <c r="Z102" s="14"/>
      <c r="AB102" s="108">
        <v>500</v>
      </c>
      <c r="AD102" s="14"/>
      <c r="AF102" s="56">
        <f>AB102/X102*100</f>
        <v>94.18124999999999</v>
      </c>
      <c r="AH102" s="108">
        <v>0</v>
      </c>
      <c r="AI102" s="82"/>
      <c r="AJ102" s="83"/>
      <c r="AK102" s="85"/>
      <c r="AL102" s="108">
        <v>10</v>
      </c>
      <c r="AM102" s="82"/>
      <c r="AN102" s="83"/>
      <c r="AO102" s="24"/>
      <c r="AP102" s="108">
        <v>200</v>
      </c>
      <c r="AR102" s="14"/>
      <c r="AT102" s="55">
        <f>+AB102</f>
        <v>500</v>
      </c>
      <c r="AV102" s="14"/>
    </row>
    <row r="103" spans="1:46" ht="13.5" customHeight="1">
      <c r="A103" s="52">
        <v>2101</v>
      </c>
      <c r="B103" s="53" t="s">
        <v>38</v>
      </c>
      <c r="C103" s="5"/>
      <c r="D103" s="54">
        <f>+'Obrazac PPR'!D103</f>
        <v>0</v>
      </c>
      <c r="G103" s="5"/>
      <c r="H103" s="106">
        <f>+'Obrazac PPR'!H103</f>
        <v>0</v>
      </c>
      <c r="K103" s="5"/>
      <c r="L103" s="109">
        <v>0</v>
      </c>
      <c r="P103" s="54">
        <f>+D103/tečaj!$B$2</f>
        <v>0</v>
      </c>
      <c r="S103" s="5"/>
      <c r="T103" s="54">
        <f>+H103/tečaj!$B$2</f>
        <v>0</v>
      </c>
      <c r="W103" s="5"/>
      <c r="X103" s="54">
        <f>+L103/tečaj!$B$2</f>
        <v>0</v>
      </c>
      <c r="AB103" s="108">
        <v>0</v>
      </c>
      <c r="AF103" s="56" t="e">
        <f>AB103/X103*100</f>
        <v>#DIV/0!</v>
      </c>
      <c r="AH103" s="108">
        <v>0</v>
      </c>
      <c r="AI103" s="82"/>
      <c r="AJ103" s="84"/>
      <c r="AK103" s="85"/>
      <c r="AL103" s="108">
        <v>0</v>
      </c>
      <c r="AM103" s="82"/>
      <c r="AN103" s="84"/>
      <c r="AO103" s="24"/>
      <c r="AP103" s="108">
        <v>0</v>
      </c>
      <c r="AT103" s="55">
        <f>+AB103</f>
        <v>0</v>
      </c>
    </row>
    <row r="104" spans="1:48" ht="13.5" customHeight="1">
      <c r="A104" s="42"/>
      <c r="B104" s="53"/>
      <c r="C104" s="5"/>
      <c r="D104" s="54"/>
      <c r="F104" s="12"/>
      <c r="G104" s="5"/>
      <c r="H104" s="54"/>
      <c r="J104" s="12"/>
      <c r="K104" s="5"/>
      <c r="L104" s="54"/>
      <c r="N104" s="12"/>
      <c r="P104" s="54"/>
      <c r="R104" s="12"/>
      <c r="S104" s="5"/>
      <c r="T104" s="54"/>
      <c r="V104" s="12"/>
      <c r="W104" s="5"/>
      <c r="X104" s="54"/>
      <c r="Z104" s="12"/>
      <c r="AB104" s="55"/>
      <c r="AD104" s="12"/>
      <c r="AF104" s="56"/>
      <c r="AH104" s="55"/>
      <c r="AJ104" s="12"/>
      <c r="AL104" s="55"/>
      <c r="AN104" s="12"/>
      <c r="AP104" s="55"/>
      <c r="AR104" s="12"/>
      <c r="AT104" s="55"/>
      <c r="AV104" s="12"/>
    </row>
    <row r="105" spans="1:48" ht="13.5" customHeight="1">
      <c r="A105" s="47">
        <v>211</v>
      </c>
      <c r="B105" s="48" t="s">
        <v>39</v>
      </c>
      <c r="C105" s="5"/>
      <c r="D105" s="49">
        <f>SUM(D106:D108)</f>
        <v>2322</v>
      </c>
      <c r="F105" s="13">
        <f>+D105/D99</f>
        <v>0.7463837994214079</v>
      </c>
      <c r="G105" s="5"/>
      <c r="H105" s="49">
        <f>SUM(H106:H108)</f>
        <v>2000</v>
      </c>
      <c r="J105" s="13">
        <f>+H105/H99</f>
        <v>0.4</v>
      </c>
      <c r="K105" s="5"/>
      <c r="L105" s="49">
        <f>SUM(L106:L108)</f>
        <v>6000</v>
      </c>
      <c r="N105" s="13">
        <f>+L105/L99</f>
        <v>0.6</v>
      </c>
      <c r="P105" s="49">
        <f>SUM(P106:P108)</f>
        <v>308.1823611387617</v>
      </c>
      <c r="R105" s="13">
        <f>+P105/P99</f>
        <v>0.7463837994214079</v>
      </c>
      <c r="S105" s="5"/>
      <c r="T105" s="49">
        <f>SUM(T106:T108)</f>
        <v>265.4456168292521</v>
      </c>
      <c r="V105" s="13">
        <f>+T105/T99</f>
        <v>0.4</v>
      </c>
      <c r="W105" s="5"/>
      <c r="X105" s="49">
        <f>SUM(X106:X108)</f>
        <v>796.3368504877562</v>
      </c>
      <c r="Z105" s="13">
        <f>+X105/X99</f>
        <v>0.6</v>
      </c>
      <c r="AB105" s="50">
        <f>+AB106+AB107+AB108</f>
        <v>800</v>
      </c>
      <c r="AD105" s="13">
        <f>+AB105/AB99</f>
        <v>0.6153846153846154</v>
      </c>
      <c r="AF105" s="51">
        <f>AB105/X105*100</f>
        <v>100.46000000000002</v>
      </c>
      <c r="AH105" s="50">
        <f>+AH106+AH107+AH108</f>
        <v>10</v>
      </c>
      <c r="AJ105" s="13">
        <f>+AH105/AH99</f>
        <v>1</v>
      </c>
      <c r="AL105" s="50">
        <f>+AL106+AL107+AL108</f>
        <v>50</v>
      </c>
      <c r="AN105" s="13">
        <f>+AL105/AL99</f>
        <v>0.8333333333333334</v>
      </c>
      <c r="AP105" s="50">
        <f>+AP106+AP107+AP108</f>
        <v>550</v>
      </c>
      <c r="AR105" s="13">
        <f>+AP105/AP99</f>
        <v>0.7333333333333333</v>
      </c>
      <c r="AT105" s="50">
        <f>+AT106+AT107+AT108</f>
        <v>800</v>
      </c>
      <c r="AV105" s="13">
        <f>+AT105/AT99</f>
        <v>0.6153846153846154</v>
      </c>
    </row>
    <row r="106" spans="1:48" ht="13.5" customHeight="1">
      <c r="A106" s="52">
        <v>2110</v>
      </c>
      <c r="B106" s="53" t="s">
        <v>40</v>
      </c>
      <c r="C106" s="5"/>
      <c r="D106" s="54">
        <f>+'Obrazac PPR'!D106</f>
        <v>0</v>
      </c>
      <c r="F106" s="14"/>
      <c r="G106" s="5"/>
      <c r="H106" s="106">
        <f>+'Obrazac PPR'!H106</f>
        <v>0</v>
      </c>
      <c r="J106" s="14"/>
      <c r="K106" s="5"/>
      <c r="L106" s="109">
        <v>0</v>
      </c>
      <c r="N106" s="14"/>
      <c r="P106" s="54">
        <f>+D106/tečaj!$B$2</f>
        <v>0</v>
      </c>
      <c r="R106" s="14"/>
      <c r="S106" s="5"/>
      <c r="T106" s="54">
        <f>+H106/tečaj!$B$2</f>
        <v>0</v>
      </c>
      <c r="V106" s="14"/>
      <c r="W106" s="5"/>
      <c r="X106" s="54">
        <f>+L106/tečaj!$B$2</f>
        <v>0</v>
      </c>
      <c r="Z106" s="14"/>
      <c r="AB106" s="108">
        <v>0</v>
      </c>
      <c r="AD106" s="14"/>
      <c r="AF106" s="56" t="e">
        <f>AB106/X106*100</f>
        <v>#DIV/0!</v>
      </c>
      <c r="AH106" s="108">
        <v>0</v>
      </c>
      <c r="AI106" s="82"/>
      <c r="AJ106" s="83"/>
      <c r="AK106" s="85"/>
      <c r="AL106" s="108">
        <v>0</v>
      </c>
      <c r="AM106" s="82"/>
      <c r="AN106" s="83"/>
      <c r="AO106" s="24"/>
      <c r="AP106" s="108">
        <v>0</v>
      </c>
      <c r="AR106" s="14"/>
      <c r="AT106" s="55">
        <f>+AB106</f>
        <v>0</v>
      </c>
      <c r="AV106" s="14"/>
    </row>
    <row r="107" spans="1:46" ht="13.5" customHeight="1">
      <c r="A107" s="52">
        <v>2111</v>
      </c>
      <c r="B107" s="53" t="s">
        <v>88</v>
      </c>
      <c r="C107" s="5"/>
      <c r="D107" s="54">
        <f>+'Obrazac PPR'!D107</f>
        <v>2322</v>
      </c>
      <c r="G107" s="5"/>
      <c r="H107" s="106">
        <f>+'Obrazac PPR'!H107</f>
        <v>2000</v>
      </c>
      <c r="K107" s="5"/>
      <c r="L107" s="109">
        <v>6000</v>
      </c>
      <c r="P107" s="54">
        <f>+D107/tečaj!$B$2</f>
        <v>308.1823611387617</v>
      </c>
      <c r="S107" s="5"/>
      <c r="T107" s="54">
        <f>+H107/tečaj!$B$2</f>
        <v>265.4456168292521</v>
      </c>
      <c r="W107" s="5"/>
      <c r="X107" s="54">
        <f>+L107/tečaj!$B$2</f>
        <v>796.3368504877562</v>
      </c>
      <c r="AB107" s="108">
        <v>800</v>
      </c>
      <c r="AF107" s="56">
        <f>AB107/X107*100</f>
        <v>100.46000000000002</v>
      </c>
      <c r="AH107" s="108">
        <v>10</v>
      </c>
      <c r="AI107" s="82"/>
      <c r="AJ107" s="84"/>
      <c r="AK107" s="85"/>
      <c r="AL107" s="108">
        <v>50</v>
      </c>
      <c r="AM107" s="82"/>
      <c r="AN107" s="84"/>
      <c r="AO107" s="24"/>
      <c r="AP107" s="108">
        <v>550</v>
      </c>
      <c r="AT107" s="55">
        <f>+AB107</f>
        <v>800</v>
      </c>
    </row>
    <row r="108" spans="1:46" ht="13.5" customHeight="1">
      <c r="A108" s="52">
        <v>2112</v>
      </c>
      <c r="B108" s="53" t="s">
        <v>39</v>
      </c>
      <c r="C108" s="5"/>
      <c r="D108" s="54">
        <f>+'Obrazac PPR'!D108</f>
        <v>0</v>
      </c>
      <c r="G108" s="5"/>
      <c r="H108" s="106">
        <f>+'Obrazac PPR'!H108</f>
        <v>0</v>
      </c>
      <c r="K108" s="5"/>
      <c r="L108" s="109">
        <v>0</v>
      </c>
      <c r="P108" s="54">
        <f>+D108/tečaj!$B$2</f>
        <v>0</v>
      </c>
      <c r="S108" s="5"/>
      <c r="T108" s="54">
        <f>+H108/tečaj!$B$2</f>
        <v>0</v>
      </c>
      <c r="W108" s="5"/>
      <c r="X108" s="54">
        <f>+L108/tečaj!$B$2</f>
        <v>0</v>
      </c>
      <c r="AB108" s="108">
        <v>0</v>
      </c>
      <c r="AF108" s="56" t="e">
        <f>AB108/X108*100</f>
        <v>#DIV/0!</v>
      </c>
      <c r="AH108" s="108">
        <v>0</v>
      </c>
      <c r="AI108" s="82"/>
      <c r="AJ108" s="84"/>
      <c r="AK108" s="85"/>
      <c r="AL108" s="108">
        <v>0</v>
      </c>
      <c r="AM108" s="82"/>
      <c r="AN108" s="84"/>
      <c r="AO108" s="24"/>
      <c r="AP108" s="108">
        <v>0</v>
      </c>
      <c r="AT108" s="55">
        <f>+AB108</f>
        <v>0</v>
      </c>
    </row>
    <row r="109" spans="1:46" ht="13.5" customHeight="1">
      <c r="A109" s="42"/>
      <c r="B109" s="57"/>
      <c r="C109" s="5"/>
      <c r="D109" s="58"/>
      <c r="G109" s="5"/>
      <c r="H109" s="58"/>
      <c r="K109" s="5"/>
      <c r="L109" s="58"/>
      <c r="P109" s="58"/>
      <c r="S109" s="5"/>
      <c r="T109" s="58"/>
      <c r="W109" s="5"/>
      <c r="X109" s="58"/>
      <c r="AB109" s="59"/>
      <c r="AF109" s="60"/>
      <c r="AH109" s="59"/>
      <c r="AL109" s="59"/>
      <c r="AP109" s="59"/>
      <c r="AT109" s="59"/>
    </row>
    <row r="110" spans="1:48" ht="13.5" customHeight="1">
      <c r="A110" s="38">
        <v>22</v>
      </c>
      <c r="B110" s="61" t="s">
        <v>98</v>
      </c>
      <c r="D110" s="39">
        <f>D112</f>
        <v>445336</v>
      </c>
      <c r="F110" s="10">
        <f>+D110/D122</f>
        <v>0.027510638584403266</v>
      </c>
      <c r="H110" s="39">
        <f>H112</f>
        <v>400000</v>
      </c>
      <c r="J110" s="10">
        <f>+H110/H122</f>
        <v>0.02660068986229089</v>
      </c>
      <c r="L110" s="39">
        <f>L112</f>
        <v>425000</v>
      </c>
      <c r="N110" s="10">
        <f>+L110/L122</f>
        <v>0.02278673269564796</v>
      </c>
      <c r="P110" s="39">
        <f>P112</f>
        <v>59106.2446081359</v>
      </c>
      <c r="R110" s="10">
        <f>+P110/P122</f>
        <v>0.02751063858440327</v>
      </c>
      <c r="T110" s="39">
        <f>T112</f>
        <v>53089.12336585042</v>
      </c>
      <c r="V110" s="10">
        <f>+T110/T122</f>
        <v>0.02660068986229089</v>
      </c>
      <c r="X110" s="39">
        <f>X112</f>
        <v>56407.19357621607</v>
      </c>
      <c r="Z110" s="10">
        <f>+X110/X122</f>
        <v>0.02278673269564796</v>
      </c>
      <c r="AB110" s="40">
        <f>+AB112</f>
        <v>55000</v>
      </c>
      <c r="AD110" s="10">
        <f>+AB110/AB122</f>
        <v>0.022113682016510476</v>
      </c>
      <c r="AF110" s="41">
        <f>AB110/X110*100</f>
        <v>97.50529411764705</v>
      </c>
      <c r="AH110" s="40">
        <f>+AH112</f>
        <v>20</v>
      </c>
      <c r="AJ110" s="10">
        <f>+AH110/AH122</f>
        <v>4.967216371945162E-05</v>
      </c>
      <c r="AL110" s="40">
        <f>+AL112</f>
        <v>800</v>
      </c>
      <c r="AN110" s="10">
        <f>+AL110/AL122</f>
        <v>0.0008538069115669491</v>
      </c>
      <c r="AP110" s="40">
        <f>+AP112</f>
        <v>6000</v>
      </c>
      <c r="AR110" s="10">
        <f>+AP110/AP122</f>
        <v>0.0037085568769006354</v>
      </c>
      <c r="AT110" s="40">
        <f>+AT112</f>
        <v>55000</v>
      </c>
      <c r="AV110" s="10">
        <f>+AT110/AT122</f>
        <v>0.022113682016510476</v>
      </c>
    </row>
    <row r="111" spans="1:48" ht="13.5" customHeight="1">
      <c r="A111" s="11"/>
      <c r="B111" s="73"/>
      <c r="C111" s="5"/>
      <c r="D111" s="44"/>
      <c r="F111" s="12"/>
      <c r="G111" s="5"/>
      <c r="H111" s="44"/>
      <c r="J111" s="12"/>
      <c r="K111" s="5"/>
      <c r="L111" s="44"/>
      <c r="N111" s="12"/>
      <c r="P111" s="44"/>
      <c r="R111" s="12"/>
      <c r="S111" s="5"/>
      <c r="T111" s="44"/>
      <c r="V111" s="12"/>
      <c r="W111" s="5"/>
      <c r="X111" s="44"/>
      <c r="Z111" s="12"/>
      <c r="AB111" s="45"/>
      <c r="AD111" s="12"/>
      <c r="AF111" s="46"/>
      <c r="AH111" s="45"/>
      <c r="AJ111" s="12"/>
      <c r="AL111" s="45"/>
      <c r="AN111" s="12"/>
      <c r="AP111" s="45"/>
      <c r="AR111" s="12"/>
      <c r="AT111" s="45"/>
      <c r="AV111" s="12"/>
    </row>
    <row r="112" spans="1:48" ht="13.5" customHeight="1">
      <c r="A112" s="47">
        <v>220</v>
      </c>
      <c r="B112" s="48" t="s">
        <v>99</v>
      </c>
      <c r="C112" s="5"/>
      <c r="D112" s="49">
        <f>SUM(D113:D120)</f>
        <v>445336</v>
      </c>
      <c r="F112" s="13">
        <f>+D112/D110</f>
        <v>1</v>
      </c>
      <c r="G112" s="5"/>
      <c r="H112" s="49">
        <f>SUM(H113:H120)</f>
        <v>400000</v>
      </c>
      <c r="J112" s="13">
        <f>+H112/H110</f>
        <v>1</v>
      </c>
      <c r="K112" s="5"/>
      <c r="L112" s="49">
        <f>SUM(L113:L120)</f>
        <v>425000</v>
      </c>
      <c r="N112" s="13">
        <f>+L112/L110</f>
        <v>1</v>
      </c>
      <c r="P112" s="49">
        <f>SUM(P113:P120)</f>
        <v>59106.2446081359</v>
      </c>
      <c r="R112" s="13">
        <f>+P112/P110</f>
        <v>1</v>
      </c>
      <c r="S112" s="5"/>
      <c r="T112" s="49">
        <f>SUM(T113:T120)</f>
        <v>53089.12336585042</v>
      </c>
      <c r="V112" s="13">
        <f>+T112/T110</f>
        <v>1</v>
      </c>
      <c r="W112" s="5"/>
      <c r="X112" s="49">
        <f>SUM(X113:X120)</f>
        <v>56407.19357621607</v>
      </c>
      <c r="Z112" s="13">
        <f>+X112/X110</f>
        <v>1</v>
      </c>
      <c r="AB112" s="50">
        <f>SUM(AB113:AB120)</f>
        <v>55000</v>
      </c>
      <c r="AD112" s="13">
        <f>+AB112/AB110</f>
        <v>1</v>
      </c>
      <c r="AF112" s="51">
        <f aca="true" t="shared" si="9" ref="AF112:AF120">AB112/X112*100</f>
        <v>97.50529411764705</v>
      </c>
      <c r="AG112" s="6"/>
      <c r="AH112" s="50">
        <f>SUM(AH113:AH120)</f>
        <v>20</v>
      </c>
      <c r="AJ112" s="13">
        <f>+AH112/AH110</f>
        <v>1</v>
      </c>
      <c r="AL112" s="50">
        <f>SUM(AL113:AL120)</f>
        <v>800</v>
      </c>
      <c r="AN112" s="13">
        <f>+AL112/AL110</f>
        <v>1</v>
      </c>
      <c r="AP112" s="50">
        <f>SUM(AP113:AP120)</f>
        <v>6000</v>
      </c>
      <c r="AR112" s="13">
        <f>+AP112/AP110</f>
        <v>1</v>
      </c>
      <c r="AT112" s="50">
        <f>SUM(AT113:AT120)</f>
        <v>55000</v>
      </c>
      <c r="AV112" s="13">
        <f>+AT112/AT110</f>
        <v>1</v>
      </c>
    </row>
    <row r="113" spans="1:48" ht="27" customHeight="1">
      <c r="A113" s="52">
        <v>2200</v>
      </c>
      <c r="B113" s="74" t="s">
        <v>89</v>
      </c>
      <c r="C113" s="5"/>
      <c r="D113" s="54">
        <f>+'Obrazac PPR'!D113</f>
        <v>0</v>
      </c>
      <c r="F113" s="14"/>
      <c r="G113" s="5"/>
      <c r="H113" s="106">
        <f>+'Obrazac PPR'!H113</f>
        <v>0</v>
      </c>
      <c r="J113" s="14"/>
      <c r="K113" s="5"/>
      <c r="L113" s="109">
        <v>0</v>
      </c>
      <c r="N113" s="14"/>
      <c r="P113" s="54">
        <f>+D113/tečaj!$B$2</f>
        <v>0</v>
      </c>
      <c r="R113" s="14"/>
      <c r="S113" s="5"/>
      <c r="T113" s="54">
        <f>+H113/tečaj!$B$2</f>
        <v>0</v>
      </c>
      <c r="V113" s="14"/>
      <c r="W113" s="5"/>
      <c r="X113" s="55">
        <f>+L113/tečaj!$B$2</f>
        <v>0</v>
      </c>
      <c r="Z113" s="14"/>
      <c r="AB113" s="108">
        <v>0</v>
      </c>
      <c r="AD113" s="14"/>
      <c r="AF113" s="56" t="e">
        <f t="shared" si="9"/>
        <v>#DIV/0!</v>
      </c>
      <c r="AH113" s="108">
        <v>0</v>
      </c>
      <c r="AI113" s="82"/>
      <c r="AJ113" s="83"/>
      <c r="AK113" s="85"/>
      <c r="AL113" s="108">
        <v>0</v>
      </c>
      <c r="AM113" s="82"/>
      <c r="AN113" s="83"/>
      <c r="AO113" s="24"/>
      <c r="AP113" s="108">
        <v>0</v>
      </c>
      <c r="AR113" s="14"/>
      <c r="AT113" s="55">
        <f aca="true" t="shared" si="10" ref="AT113:AT120">+AB113</f>
        <v>0</v>
      </c>
      <c r="AV113" s="14"/>
    </row>
    <row r="114" spans="1:46" ht="27" customHeight="1">
      <c r="A114" s="52">
        <v>2201</v>
      </c>
      <c r="B114" s="74" t="s">
        <v>41</v>
      </c>
      <c r="C114" s="5"/>
      <c r="D114" s="54">
        <f>+'Obrazac PPR'!D114</f>
        <v>0</v>
      </c>
      <c r="G114" s="5"/>
      <c r="H114" s="106">
        <f>+'Obrazac PPR'!H114</f>
        <v>0</v>
      </c>
      <c r="K114" s="5"/>
      <c r="L114" s="109">
        <v>0</v>
      </c>
      <c r="P114" s="54">
        <f>+D114/tečaj!$B$2</f>
        <v>0</v>
      </c>
      <c r="S114" s="5"/>
      <c r="T114" s="54">
        <f>+H114/tečaj!$B$2</f>
        <v>0</v>
      </c>
      <c r="W114" s="5"/>
      <c r="X114" s="55">
        <f>+L114/tečaj!$B$2</f>
        <v>0</v>
      </c>
      <c r="AB114" s="108">
        <v>0</v>
      </c>
      <c r="AF114" s="56" t="e">
        <f t="shared" si="9"/>
        <v>#DIV/0!</v>
      </c>
      <c r="AH114" s="108">
        <v>0</v>
      </c>
      <c r="AI114" s="82"/>
      <c r="AJ114" s="84"/>
      <c r="AK114" s="85"/>
      <c r="AL114" s="108">
        <v>0</v>
      </c>
      <c r="AM114" s="82"/>
      <c r="AN114" s="84"/>
      <c r="AO114" s="24"/>
      <c r="AP114" s="108">
        <v>0</v>
      </c>
      <c r="AT114" s="55">
        <f t="shared" si="10"/>
        <v>0</v>
      </c>
    </row>
    <row r="115" spans="1:46" ht="13.5" customHeight="1">
      <c r="A115" s="52">
        <v>2202</v>
      </c>
      <c r="B115" s="53" t="s">
        <v>42</v>
      </c>
      <c r="C115" s="5"/>
      <c r="D115" s="54">
        <f>+'Obrazac PPR'!D115</f>
        <v>0</v>
      </c>
      <c r="G115" s="5"/>
      <c r="H115" s="106">
        <f>+'Obrazac PPR'!H115</f>
        <v>0</v>
      </c>
      <c r="K115" s="5"/>
      <c r="L115" s="109">
        <v>0</v>
      </c>
      <c r="P115" s="54">
        <f>+D115/tečaj!$B$2</f>
        <v>0</v>
      </c>
      <c r="S115" s="5"/>
      <c r="T115" s="54">
        <f>+H115/tečaj!$B$2</f>
        <v>0</v>
      </c>
      <c r="W115" s="5"/>
      <c r="X115" s="55">
        <f>+L115/tečaj!$B$2</f>
        <v>0</v>
      </c>
      <c r="AB115" s="108">
        <v>0</v>
      </c>
      <c r="AF115" s="56" t="e">
        <f t="shared" si="9"/>
        <v>#DIV/0!</v>
      </c>
      <c r="AH115" s="108">
        <v>0</v>
      </c>
      <c r="AI115" s="82"/>
      <c r="AJ115" s="84"/>
      <c r="AK115" s="85"/>
      <c r="AL115" s="108">
        <v>0</v>
      </c>
      <c r="AM115" s="82"/>
      <c r="AN115" s="84"/>
      <c r="AO115" s="24"/>
      <c r="AP115" s="108">
        <v>0</v>
      </c>
      <c r="AT115" s="55">
        <f t="shared" si="10"/>
        <v>0</v>
      </c>
    </row>
    <row r="116" spans="1:46" ht="13.5" customHeight="1">
      <c r="A116" s="52">
        <v>2203</v>
      </c>
      <c r="B116" s="53" t="s">
        <v>43</v>
      </c>
      <c r="C116" s="5"/>
      <c r="D116" s="54">
        <f>+'Obrazac PPR'!D116</f>
        <v>0</v>
      </c>
      <c r="G116" s="5"/>
      <c r="H116" s="106">
        <f>+'Obrazac PPR'!H116</f>
        <v>0</v>
      </c>
      <c r="K116" s="5"/>
      <c r="L116" s="109">
        <v>0</v>
      </c>
      <c r="P116" s="54">
        <f>+D116/tečaj!$B$2</f>
        <v>0</v>
      </c>
      <c r="S116" s="5"/>
      <c r="T116" s="54">
        <f>+H116/tečaj!$B$2</f>
        <v>0</v>
      </c>
      <c r="W116" s="5"/>
      <c r="X116" s="55">
        <f>+L116/tečaj!$B$2</f>
        <v>0</v>
      </c>
      <c r="AB116" s="108">
        <v>0</v>
      </c>
      <c r="AF116" s="56" t="e">
        <f t="shared" si="9"/>
        <v>#DIV/0!</v>
      </c>
      <c r="AH116" s="108">
        <v>0</v>
      </c>
      <c r="AI116" s="82"/>
      <c r="AJ116" s="84"/>
      <c r="AK116" s="85"/>
      <c r="AL116" s="108">
        <v>0</v>
      </c>
      <c r="AM116" s="82"/>
      <c r="AN116" s="84"/>
      <c r="AO116" s="24"/>
      <c r="AP116" s="108">
        <v>0</v>
      </c>
      <c r="AT116" s="55">
        <f t="shared" si="10"/>
        <v>0</v>
      </c>
    </row>
    <row r="117" spans="1:46" ht="13.5" customHeight="1">
      <c r="A117" s="52">
        <v>2204</v>
      </c>
      <c r="B117" s="53" t="s">
        <v>44</v>
      </c>
      <c r="C117" s="5"/>
      <c r="D117" s="54">
        <f>+'Obrazac PPR'!D117</f>
        <v>53370</v>
      </c>
      <c r="G117" s="5"/>
      <c r="H117" s="106">
        <f>+'Obrazac PPR'!H117</f>
        <v>350000</v>
      </c>
      <c r="K117" s="5"/>
      <c r="L117" s="109">
        <v>350000</v>
      </c>
      <c r="P117" s="54">
        <f>+D117/tečaj!$B$2</f>
        <v>7083.416285088592</v>
      </c>
      <c r="S117" s="5"/>
      <c r="T117" s="54">
        <f>+H117/tečaj!$B$2</f>
        <v>46452.98294511912</v>
      </c>
      <c r="W117" s="5"/>
      <c r="X117" s="55">
        <f>+L117/tečaj!$B$2</f>
        <v>46452.98294511912</v>
      </c>
      <c r="AB117" s="108">
        <v>45000</v>
      </c>
      <c r="AF117" s="56">
        <f t="shared" si="9"/>
        <v>96.87214285714286</v>
      </c>
      <c r="AH117" s="108">
        <v>0</v>
      </c>
      <c r="AI117" s="82"/>
      <c r="AJ117" s="84"/>
      <c r="AK117" s="85"/>
      <c r="AL117" s="108">
        <v>0</v>
      </c>
      <c r="AM117" s="82"/>
      <c r="AN117" s="84"/>
      <c r="AO117" s="24"/>
      <c r="AP117" s="108">
        <v>0</v>
      </c>
      <c r="AT117" s="55">
        <f t="shared" si="10"/>
        <v>45000</v>
      </c>
    </row>
    <row r="118" spans="1:46" ht="13.5" customHeight="1">
      <c r="A118" s="52">
        <v>2205</v>
      </c>
      <c r="B118" s="53" t="s">
        <v>45</v>
      </c>
      <c r="C118" s="5"/>
      <c r="D118" s="54">
        <f>+'Obrazac PPR'!D118</f>
        <v>0</v>
      </c>
      <c r="G118" s="5"/>
      <c r="H118" s="106">
        <f>+'Obrazac PPR'!H118</f>
        <v>0</v>
      </c>
      <c r="K118" s="5"/>
      <c r="L118" s="109">
        <v>0</v>
      </c>
      <c r="P118" s="54">
        <f>+D118/tečaj!$B$2</f>
        <v>0</v>
      </c>
      <c r="S118" s="5"/>
      <c r="T118" s="54">
        <f>+H118/tečaj!$B$2</f>
        <v>0</v>
      </c>
      <c r="W118" s="5"/>
      <c r="X118" s="55">
        <f>+L118/tečaj!$B$2</f>
        <v>0</v>
      </c>
      <c r="AB118" s="108">
        <v>0</v>
      </c>
      <c r="AF118" s="56" t="e">
        <f t="shared" si="9"/>
        <v>#DIV/0!</v>
      </c>
      <c r="AH118" s="108">
        <v>0</v>
      </c>
      <c r="AI118" s="82"/>
      <c r="AJ118" s="84"/>
      <c r="AK118" s="85"/>
      <c r="AL118" s="108">
        <v>0</v>
      </c>
      <c r="AM118" s="82"/>
      <c r="AN118" s="84"/>
      <c r="AO118" s="24"/>
      <c r="AP118" s="108">
        <v>0</v>
      </c>
      <c r="AT118" s="55">
        <f t="shared" si="10"/>
        <v>0</v>
      </c>
    </row>
    <row r="119" spans="1:46" ht="13.5" customHeight="1">
      <c r="A119" s="52">
        <v>2206</v>
      </c>
      <c r="B119" s="53" t="s">
        <v>90</v>
      </c>
      <c r="C119" s="5"/>
      <c r="D119" s="54">
        <f>+'Obrazac PPR'!D119</f>
        <v>0</v>
      </c>
      <c r="G119" s="5"/>
      <c r="H119" s="106">
        <f>+'Obrazac PPR'!H119</f>
        <v>0</v>
      </c>
      <c r="K119" s="5"/>
      <c r="L119" s="109">
        <v>0</v>
      </c>
      <c r="P119" s="54">
        <f>+D119/tečaj!$B$2</f>
        <v>0</v>
      </c>
      <c r="S119" s="5"/>
      <c r="T119" s="54">
        <f>+H119/tečaj!$B$2</f>
        <v>0</v>
      </c>
      <c r="W119" s="5"/>
      <c r="X119" s="55">
        <f>+L119/tečaj!$B$2</f>
        <v>0</v>
      </c>
      <c r="AB119" s="108">
        <v>0</v>
      </c>
      <c r="AF119" s="56" t="e">
        <f t="shared" si="9"/>
        <v>#DIV/0!</v>
      </c>
      <c r="AH119" s="108">
        <v>0</v>
      </c>
      <c r="AI119" s="82"/>
      <c r="AJ119" s="84"/>
      <c r="AK119" s="85"/>
      <c r="AL119" s="108">
        <v>0</v>
      </c>
      <c r="AM119" s="82"/>
      <c r="AN119" s="84"/>
      <c r="AO119" s="24"/>
      <c r="AP119" s="108">
        <v>0</v>
      </c>
      <c r="AT119" s="55">
        <f t="shared" si="10"/>
        <v>0</v>
      </c>
    </row>
    <row r="120" spans="1:46" ht="13.5" customHeight="1">
      <c r="A120" s="52">
        <v>2207</v>
      </c>
      <c r="B120" s="53" t="s">
        <v>91</v>
      </c>
      <c r="C120" s="5"/>
      <c r="D120" s="54">
        <f>+'Obrazac PPR'!D120</f>
        <v>391966</v>
      </c>
      <c r="G120" s="5"/>
      <c r="H120" s="106">
        <f>+'Obrazac PPR'!H120</f>
        <v>50000</v>
      </c>
      <c r="K120" s="5"/>
      <c r="L120" s="109">
        <v>75000</v>
      </c>
      <c r="P120" s="54">
        <f>+D120/tečaj!$B$2</f>
        <v>52022.82832304731</v>
      </c>
      <c r="S120" s="5"/>
      <c r="T120" s="54">
        <f>+H120/tečaj!$B$2</f>
        <v>6636.140420731303</v>
      </c>
      <c r="W120" s="5"/>
      <c r="X120" s="55">
        <f>+L120/tečaj!$B$2</f>
        <v>9954.210631096954</v>
      </c>
      <c r="AB120" s="108">
        <v>10000</v>
      </c>
      <c r="AF120" s="56">
        <f t="shared" si="9"/>
        <v>100.46</v>
      </c>
      <c r="AH120" s="108">
        <v>20</v>
      </c>
      <c r="AI120" s="82"/>
      <c r="AJ120" s="84"/>
      <c r="AK120" s="85"/>
      <c r="AL120" s="108">
        <v>800</v>
      </c>
      <c r="AM120" s="82"/>
      <c r="AN120" s="84"/>
      <c r="AO120" s="24"/>
      <c r="AP120" s="108">
        <v>6000</v>
      </c>
      <c r="AT120" s="55">
        <f t="shared" si="10"/>
        <v>10000</v>
      </c>
    </row>
    <row r="121" spans="1:46" ht="13.5" customHeight="1">
      <c r="A121" s="42"/>
      <c r="B121" s="5"/>
      <c r="C121" s="5"/>
      <c r="G121" s="5"/>
      <c r="K121" s="5"/>
      <c r="S121" s="5"/>
      <c r="W121" s="5"/>
      <c r="AB121" s="72"/>
      <c r="AH121" s="72"/>
      <c r="AL121" s="72"/>
      <c r="AP121" s="72"/>
      <c r="AT121" s="72"/>
    </row>
    <row r="122" spans="1:48" s="71" customFormat="1" ht="13.5" customHeight="1">
      <c r="A122" s="63">
        <v>2</v>
      </c>
      <c r="B122" s="64" t="s">
        <v>46</v>
      </c>
      <c r="C122" s="18"/>
      <c r="D122" s="65">
        <f>+D54+D99+D110</f>
        <v>16187774</v>
      </c>
      <c r="E122" s="16"/>
      <c r="F122" s="20">
        <f>+F54+F99+F110</f>
        <v>1</v>
      </c>
      <c r="G122" s="18"/>
      <c r="H122" s="65">
        <f>+H54+H99+H110</f>
        <v>15037204</v>
      </c>
      <c r="I122" s="16"/>
      <c r="J122" s="20">
        <f>+J54+J99+J110</f>
        <v>1</v>
      </c>
      <c r="K122" s="18"/>
      <c r="L122" s="65">
        <f>+L54+L99+L110</f>
        <v>18651204</v>
      </c>
      <c r="M122" s="16"/>
      <c r="N122" s="20">
        <f>+N54+N99+N110</f>
        <v>1</v>
      </c>
      <c r="O122" s="16"/>
      <c r="P122" s="65">
        <f>+P54+P99+P110</f>
        <v>2148486.8272612644</v>
      </c>
      <c r="Q122" s="16"/>
      <c r="R122" s="20">
        <f>+R54+R99+R110</f>
        <v>1</v>
      </c>
      <c r="S122" s="18"/>
      <c r="T122" s="65">
        <f>+T54+T99+T110</f>
        <v>1995779.9455836485</v>
      </c>
      <c r="U122" s="16"/>
      <c r="V122" s="20">
        <f>+V54+V99+V110</f>
        <v>1</v>
      </c>
      <c r="W122" s="18"/>
      <c r="X122" s="65">
        <f>+X54+X99+X110</f>
        <v>2475440.175194107</v>
      </c>
      <c r="Y122" s="16"/>
      <c r="Z122" s="20">
        <f>+Z54+Z99+Z110</f>
        <v>1</v>
      </c>
      <c r="AA122" s="16"/>
      <c r="AB122" s="65">
        <f>+AB54+AB99+AB110</f>
        <v>2487148</v>
      </c>
      <c r="AC122" s="16"/>
      <c r="AD122" s="20">
        <f>+AD54+AD99+AD110</f>
        <v>0.9999999999999999</v>
      </c>
      <c r="AE122" s="68"/>
      <c r="AF122" s="69">
        <f>AB122/X122*100</f>
        <v>100.47295931136671</v>
      </c>
      <c r="AG122" s="75"/>
      <c r="AH122" s="65">
        <f>+AH54+AH99+AH110</f>
        <v>402640</v>
      </c>
      <c r="AI122" s="16"/>
      <c r="AJ122" s="20">
        <f>+AJ54+AJ99+AJ110</f>
        <v>1</v>
      </c>
      <c r="AK122" s="16"/>
      <c r="AL122" s="65">
        <f>+AL54+AL99+AL110</f>
        <v>936980</v>
      </c>
      <c r="AM122" s="16"/>
      <c r="AN122" s="20">
        <f>+AN54+AN99+AN110</f>
        <v>1</v>
      </c>
      <c r="AO122" s="68"/>
      <c r="AP122" s="65">
        <f>+AP54+AP99+AP110</f>
        <v>1617880</v>
      </c>
      <c r="AQ122" s="16"/>
      <c r="AR122" s="20">
        <f>+AR54+AR99+AR110</f>
        <v>1</v>
      </c>
      <c r="AS122" s="16"/>
      <c r="AT122" s="67">
        <f>+AT54+AT99+AT110</f>
        <v>2487148</v>
      </c>
      <c r="AU122" s="16"/>
      <c r="AV122" s="20">
        <f>+AV54+AV99+AV110</f>
        <v>0.9999999999999999</v>
      </c>
    </row>
    <row r="123" spans="1:46" ht="13.5" customHeight="1">
      <c r="A123" s="42"/>
      <c r="AB123" s="72"/>
      <c r="AH123" s="72"/>
      <c r="AL123" s="72"/>
      <c r="AP123" s="72"/>
      <c r="AT123" s="72"/>
    </row>
    <row r="124" spans="1:48" s="71" customFormat="1" ht="13.5" customHeight="1">
      <c r="A124" s="63">
        <v>3</v>
      </c>
      <c r="B124" s="64" t="s">
        <v>47</v>
      </c>
      <c r="C124" s="18"/>
      <c r="D124" s="65">
        <f>+D51-D122</f>
        <v>190001</v>
      </c>
      <c r="E124" s="16"/>
      <c r="F124" s="17"/>
      <c r="G124" s="18"/>
      <c r="H124" s="65">
        <f>+H51-H122</f>
        <v>328676</v>
      </c>
      <c r="I124" s="16"/>
      <c r="J124" s="17"/>
      <c r="K124" s="18"/>
      <c r="L124" s="65">
        <f>+L51-L122</f>
        <v>3950276</v>
      </c>
      <c r="M124" s="16"/>
      <c r="N124" s="17"/>
      <c r="O124" s="76"/>
      <c r="P124" s="65">
        <f>+P51-P122</f>
        <v>25217.466321587563</v>
      </c>
      <c r="Q124" s="16"/>
      <c r="R124" s="17"/>
      <c r="S124" s="18"/>
      <c r="T124" s="65">
        <f>+T51-T122</f>
        <v>43622.80177848553</v>
      </c>
      <c r="U124" s="16"/>
      <c r="V124" s="17"/>
      <c r="W124" s="18"/>
      <c r="X124" s="65">
        <f>+X51-X122</f>
        <v>524291.7247328949</v>
      </c>
      <c r="Y124" s="16"/>
      <c r="Z124" s="17"/>
      <c r="AA124" s="76"/>
      <c r="AB124" s="65">
        <f>+AB51-AB122</f>
        <v>661213</v>
      </c>
      <c r="AC124" s="16"/>
      <c r="AD124" s="17"/>
      <c r="AE124" s="68"/>
      <c r="AF124" s="77"/>
      <c r="AG124" s="75"/>
      <c r="AH124" s="65">
        <f>AH51-AH122</f>
        <v>-22622</v>
      </c>
      <c r="AI124" s="16"/>
      <c r="AJ124" s="17"/>
      <c r="AK124" s="76"/>
      <c r="AL124" s="65">
        <f>AL51-AL122</f>
        <v>179996</v>
      </c>
      <c r="AM124" s="16"/>
      <c r="AN124" s="17"/>
      <c r="AO124" s="68"/>
      <c r="AP124" s="65">
        <f>AP51-AP122</f>
        <v>1105485</v>
      </c>
      <c r="AQ124" s="16"/>
      <c r="AR124" s="17"/>
      <c r="AS124" s="76"/>
      <c r="AT124" s="67">
        <f>AT51-AT122</f>
        <v>661213</v>
      </c>
      <c r="AU124" s="16"/>
      <c r="AV124" s="17"/>
    </row>
    <row r="125" spans="1:48" ht="3.75" customHeight="1">
      <c r="A125" s="78"/>
      <c r="B125" s="78"/>
      <c r="C125" s="23"/>
      <c r="D125" s="21"/>
      <c r="E125" s="19"/>
      <c r="F125" s="22"/>
      <c r="G125" s="23"/>
      <c r="H125" s="21"/>
      <c r="I125" s="19"/>
      <c r="J125" s="22"/>
      <c r="K125" s="23"/>
      <c r="L125" s="21"/>
      <c r="M125" s="19"/>
      <c r="N125" s="22"/>
      <c r="O125" s="79"/>
      <c r="P125" s="21"/>
      <c r="Q125" s="19"/>
      <c r="R125" s="22"/>
      <c r="S125" s="23"/>
      <c r="T125" s="21"/>
      <c r="U125" s="19"/>
      <c r="V125" s="22"/>
      <c r="W125" s="23"/>
      <c r="X125" s="21"/>
      <c r="Y125" s="19"/>
      <c r="Z125" s="22"/>
      <c r="AA125" s="79"/>
      <c r="AB125" s="21"/>
      <c r="AC125" s="19"/>
      <c r="AD125" s="22"/>
      <c r="AE125" s="80"/>
      <c r="AF125" s="81"/>
      <c r="AG125" s="6"/>
      <c r="AH125" s="21"/>
      <c r="AI125" s="19"/>
      <c r="AJ125" s="22"/>
      <c r="AK125" s="79"/>
      <c r="AL125" s="21"/>
      <c r="AM125" s="19"/>
      <c r="AN125" s="22"/>
      <c r="AO125" s="80"/>
      <c r="AP125" s="21"/>
      <c r="AQ125" s="19"/>
      <c r="AR125" s="22"/>
      <c r="AS125" s="79"/>
      <c r="AT125" s="21"/>
      <c r="AU125" s="19"/>
      <c r="AV125" s="22"/>
    </row>
    <row r="131" ht="12.75" customHeight="1"/>
    <row r="132" ht="12.75" customHeight="1"/>
    <row r="133" spans="2:47" ht="12.75" customHeight="1">
      <c r="B133" s="5"/>
      <c r="C133" s="5"/>
      <c r="D133" s="6"/>
      <c r="E133" s="6"/>
      <c r="G133" s="5"/>
      <c r="H133" s="6"/>
      <c r="I133" s="6"/>
      <c r="K133" s="5"/>
      <c r="L133" s="6"/>
      <c r="M133" s="6"/>
      <c r="P133" s="6"/>
      <c r="Q133" s="6"/>
      <c r="S133" s="5"/>
      <c r="T133" s="6"/>
      <c r="U133" s="6"/>
      <c r="W133" s="5"/>
      <c r="X133" s="6"/>
      <c r="Y133" s="6"/>
      <c r="AB133" s="6"/>
      <c r="AC133" s="6"/>
      <c r="AH133" s="6"/>
      <c r="AI133" s="6"/>
      <c r="AL133" s="6"/>
      <c r="AM133" s="6"/>
      <c r="AP133" s="6"/>
      <c r="AQ133" s="6"/>
      <c r="AT133" s="6"/>
      <c r="AU133" s="6"/>
    </row>
    <row r="134" spans="2:47" ht="12.75" customHeight="1">
      <c r="B134" s="5"/>
      <c r="C134" s="5"/>
      <c r="D134" s="6"/>
      <c r="E134" s="6"/>
      <c r="G134" s="5"/>
      <c r="H134" s="6"/>
      <c r="I134" s="6"/>
      <c r="K134" s="5"/>
      <c r="L134" s="6"/>
      <c r="M134" s="6"/>
      <c r="P134" s="6"/>
      <c r="Q134" s="6"/>
      <c r="S134" s="5"/>
      <c r="T134" s="6"/>
      <c r="U134" s="6"/>
      <c r="W134" s="5"/>
      <c r="X134" s="6"/>
      <c r="Y134" s="6"/>
      <c r="AB134" s="6"/>
      <c r="AC134" s="6"/>
      <c r="AH134" s="6"/>
      <c r="AI134" s="6"/>
      <c r="AL134" s="6"/>
      <c r="AM134" s="6"/>
      <c r="AP134" s="6"/>
      <c r="AQ134" s="6"/>
      <c r="AT134" s="6"/>
      <c r="AU134" s="6"/>
    </row>
    <row r="135" spans="2:47" ht="12.75" customHeight="1">
      <c r="B135" s="5"/>
      <c r="C135" s="5"/>
      <c r="D135" s="6"/>
      <c r="E135" s="6"/>
      <c r="G135" s="5"/>
      <c r="H135" s="6"/>
      <c r="I135" s="6"/>
      <c r="K135" s="5"/>
      <c r="L135" s="6"/>
      <c r="M135" s="6"/>
      <c r="P135" s="6"/>
      <c r="Q135" s="6"/>
      <c r="S135" s="5"/>
      <c r="T135" s="6"/>
      <c r="U135" s="6"/>
      <c r="W135" s="5"/>
      <c r="X135" s="6"/>
      <c r="Y135" s="6"/>
      <c r="AB135" s="6"/>
      <c r="AC135" s="6"/>
      <c r="AH135" s="6"/>
      <c r="AI135" s="6"/>
      <c r="AL135" s="6"/>
      <c r="AM135" s="6"/>
      <c r="AP135" s="6"/>
      <c r="AQ135" s="6"/>
      <c r="AT135" s="6"/>
      <c r="AU135" s="6"/>
    </row>
    <row r="136" spans="2:47" ht="12.75" customHeight="1">
      <c r="B136" s="5"/>
      <c r="C136" s="5"/>
      <c r="D136" s="6"/>
      <c r="E136" s="6"/>
      <c r="G136" s="5"/>
      <c r="H136" s="6"/>
      <c r="I136" s="6"/>
      <c r="K136" s="5"/>
      <c r="L136" s="6"/>
      <c r="M136" s="6"/>
      <c r="P136" s="6"/>
      <c r="Q136" s="6"/>
      <c r="S136" s="5"/>
      <c r="T136" s="6"/>
      <c r="U136" s="6"/>
      <c r="W136" s="5"/>
      <c r="X136" s="6"/>
      <c r="Y136" s="6"/>
      <c r="AB136" s="6"/>
      <c r="AC136" s="6"/>
      <c r="AH136" s="6"/>
      <c r="AI136" s="6"/>
      <c r="AL136" s="6"/>
      <c r="AM136" s="6"/>
      <c r="AP136" s="6"/>
      <c r="AQ136" s="6"/>
      <c r="AT136" s="6"/>
      <c r="AU136" s="6"/>
    </row>
    <row r="137" spans="2:47" ht="12.75" customHeight="1">
      <c r="B137" s="5"/>
      <c r="C137" s="5"/>
      <c r="D137" s="6"/>
      <c r="E137" s="6"/>
      <c r="G137" s="5"/>
      <c r="H137" s="6"/>
      <c r="I137" s="6"/>
      <c r="K137" s="5"/>
      <c r="L137" s="6"/>
      <c r="M137" s="6"/>
      <c r="P137" s="6"/>
      <c r="Q137" s="6"/>
      <c r="S137" s="5"/>
      <c r="T137" s="6"/>
      <c r="U137" s="6"/>
      <c r="W137" s="5"/>
      <c r="X137" s="6"/>
      <c r="Y137" s="6"/>
      <c r="AB137" s="6"/>
      <c r="AC137" s="6"/>
      <c r="AH137" s="6"/>
      <c r="AI137" s="6"/>
      <c r="AL137" s="6"/>
      <c r="AM137" s="6"/>
      <c r="AP137" s="6"/>
      <c r="AQ137" s="6"/>
      <c r="AT137" s="6"/>
      <c r="AU137" s="6"/>
    </row>
    <row r="138" spans="2:47" ht="12.75" customHeight="1">
      <c r="B138" s="5"/>
      <c r="C138" s="5"/>
      <c r="D138" s="6"/>
      <c r="E138" s="6"/>
      <c r="G138" s="5"/>
      <c r="H138" s="6"/>
      <c r="I138" s="6"/>
      <c r="K138" s="5"/>
      <c r="L138" s="6"/>
      <c r="M138" s="6"/>
      <c r="P138" s="6"/>
      <c r="Q138" s="6"/>
      <c r="S138" s="5"/>
      <c r="T138" s="6"/>
      <c r="U138" s="6"/>
      <c r="W138" s="5"/>
      <c r="X138" s="6"/>
      <c r="Y138" s="6"/>
      <c r="AB138" s="6"/>
      <c r="AC138" s="6"/>
      <c r="AH138" s="6"/>
      <c r="AI138" s="6"/>
      <c r="AL138" s="6"/>
      <c r="AM138" s="6"/>
      <c r="AP138" s="6"/>
      <c r="AQ138" s="6"/>
      <c r="AT138" s="6"/>
      <c r="AU138" s="6"/>
    </row>
    <row r="139" spans="2:47" ht="12.75" customHeight="1">
      <c r="B139" s="5"/>
      <c r="C139" s="5"/>
      <c r="D139" s="6"/>
      <c r="E139" s="6"/>
      <c r="G139" s="5"/>
      <c r="H139" s="6"/>
      <c r="I139" s="6"/>
      <c r="K139" s="5"/>
      <c r="L139" s="6"/>
      <c r="M139" s="6"/>
      <c r="P139" s="6"/>
      <c r="Q139" s="6"/>
      <c r="S139" s="5"/>
      <c r="T139" s="6"/>
      <c r="U139" s="6"/>
      <c r="W139" s="5"/>
      <c r="X139" s="6"/>
      <c r="Y139" s="6"/>
      <c r="AB139" s="6"/>
      <c r="AC139" s="6"/>
      <c r="AH139" s="6"/>
      <c r="AI139" s="6"/>
      <c r="AL139" s="6"/>
      <c r="AM139" s="6"/>
      <c r="AP139" s="6"/>
      <c r="AQ139" s="6"/>
      <c r="AT139" s="6"/>
      <c r="AU139" s="6"/>
    </row>
    <row r="140" spans="2:47" ht="12.75" customHeight="1">
      <c r="B140" s="5"/>
      <c r="C140" s="5"/>
      <c r="D140" s="6"/>
      <c r="E140" s="6"/>
      <c r="G140" s="5"/>
      <c r="H140" s="6"/>
      <c r="I140" s="6"/>
      <c r="K140" s="5"/>
      <c r="L140" s="6"/>
      <c r="M140" s="6"/>
      <c r="P140" s="6"/>
      <c r="Q140" s="6"/>
      <c r="S140" s="5"/>
      <c r="T140" s="6"/>
      <c r="U140" s="6"/>
      <c r="W140" s="5"/>
      <c r="X140" s="6"/>
      <c r="Y140" s="6"/>
      <c r="AB140" s="6"/>
      <c r="AC140" s="6"/>
      <c r="AH140" s="6"/>
      <c r="AI140" s="6"/>
      <c r="AL140" s="6"/>
      <c r="AM140" s="6"/>
      <c r="AP140" s="6"/>
      <c r="AQ140" s="6"/>
      <c r="AT140" s="6"/>
      <c r="AU140" s="6"/>
    </row>
    <row r="141" spans="2:47" ht="12.75" customHeight="1">
      <c r="B141" s="5"/>
      <c r="C141" s="5"/>
      <c r="D141" s="6"/>
      <c r="E141" s="6"/>
      <c r="G141" s="5"/>
      <c r="H141" s="6"/>
      <c r="I141" s="6"/>
      <c r="K141" s="5"/>
      <c r="L141" s="6"/>
      <c r="M141" s="6"/>
      <c r="P141" s="6"/>
      <c r="Q141" s="6"/>
      <c r="S141" s="5"/>
      <c r="T141" s="6"/>
      <c r="U141" s="6"/>
      <c r="W141" s="5"/>
      <c r="X141" s="6"/>
      <c r="Y141" s="6"/>
      <c r="AB141" s="6"/>
      <c r="AC141" s="6"/>
      <c r="AH141" s="6"/>
      <c r="AI141" s="6"/>
      <c r="AL141" s="6"/>
      <c r="AM141" s="6"/>
      <c r="AP141" s="6"/>
      <c r="AQ141" s="6"/>
      <c r="AT141" s="6"/>
      <c r="AU141" s="6"/>
    </row>
    <row r="142" spans="2:47" ht="12.75" customHeight="1">
      <c r="B142" s="5"/>
      <c r="C142" s="5"/>
      <c r="D142" s="6"/>
      <c r="E142" s="6"/>
      <c r="G142" s="5"/>
      <c r="H142" s="6"/>
      <c r="I142" s="6"/>
      <c r="K142" s="5"/>
      <c r="L142" s="6"/>
      <c r="M142" s="6"/>
      <c r="P142" s="6"/>
      <c r="Q142" s="6"/>
      <c r="S142" s="5"/>
      <c r="T142" s="6"/>
      <c r="U142" s="6"/>
      <c r="W142" s="5"/>
      <c r="X142" s="6"/>
      <c r="Y142" s="6"/>
      <c r="AB142" s="6"/>
      <c r="AC142" s="6"/>
      <c r="AH142" s="6"/>
      <c r="AI142" s="6"/>
      <c r="AL142" s="6"/>
      <c r="AM142" s="6"/>
      <c r="AP142" s="6"/>
      <c r="AQ142" s="6"/>
      <c r="AT142" s="6"/>
      <c r="AU142" s="6"/>
    </row>
    <row r="143" spans="2:47" ht="12.75" customHeight="1">
      <c r="B143" s="5"/>
      <c r="C143" s="5"/>
      <c r="D143" s="6"/>
      <c r="E143" s="6"/>
      <c r="G143" s="5"/>
      <c r="H143" s="6"/>
      <c r="I143" s="6"/>
      <c r="K143" s="5"/>
      <c r="L143" s="6"/>
      <c r="M143" s="6"/>
      <c r="P143" s="6"/>
      <c r="Q143" s="6"/>
      <c r="S143" s="5"/>
      <c r="T143" s="6"/>
      <c r="U143" s="6"/>
      <c r="W143" s="5"/>
      <c r="X143" s="6"/>
      <c r="Y143" s="6"/>
      <c r="AB143" s="6"/>
      <c r="AC143" s="6"/>
      <c r="AH143" s="6"/>
      <c r="AI143" s="6"/>
      <c r="AL143" s="6"/>
      <c r="AM143" s="6"/>
      <c r="AP143" s="6"/>
      <c r="AQ143" s="6"/>
      <c r="AT143" s="6"/>
      <c r="AU143" s="6"/>
    </row>
    <row r="144" spans="2:47" ht="12.75" customHeight="1">
      <c r="B144" s="5"/>
      <c r="C144" s="5"/>
      <c r="D144" s="6"/>
      <c r="E144" s="6"/>
      <c r="G144" s="5"/>
      <c r="H144" s="6"/>
      <c r="I144" s="6"/>
      <c r="K144" s="5"/>
      <c r="L144" s="6"/>
      <c r="M144" s="6"/>
      <c r="P144" s="6"/>
      <c r="Q144" s="6"/>
      <c r="S144" s="5"/>
      <c r="T144" s="6"/>
      <c r="U144" s="6"/>
      <c r="W144" s="5"/>
      <c r="X144" s="6"/>
      <c r="Y144" s="6"/>
      <c r="AB144" s="6"/>
      <c r="AC144" s="6"/>
      <c r="AH144" s="6"/>
      <c r="AI144" s="6"/>
      <c r="AL144" s="6"/>
      <c r="AM144" s="6"/>
      <c r="AP144" s="6"/>
      <c r="AQ144" s="6"/>
      <c r="AT144" s="6"/>
      <c r="AU144" s="6"/>
    </row>
    <row r="145" spans="2:47" ht="11.25" customHeight="1">
      <c r="B145" s="5"/>
      <c r="C145" s="5"/>
      <c r="D145" s="6"/>
      <c r="E145" s="6"/>
      <c r="G145" s="5"/>
      <c r="H145" s="6"/>
      <c r="I145" s="6"/>
      <c r="K145" s="5"/>
      <c r="L145" s="6"/>
      <c r="M145" s="6"/>
      <c r="P145" s="6"/>
      <c r="Q145" s="6"/>
      <c r="S145" s="5"/>
      <c r="T145" s="6"/>
      <c r="U145" s="6"/>
      <c r="W145" s="5"/>
      <c r="X145" s="6"/>
      <c r="Y145" s="6"/>
      <c r="AB145" s="6"/>
      <c r="AC145" s="6"/>
      <c r="AH145" s="6"/>
      <c r="AI145" s="6"/>
      <c r="AL145" s="6"/>
      <c r="AM145" s="6"/>
      <c r="AP145" s="6"/>
      <c r="AQ145" s="6"/>
      <c r="AT145" s="6"/>
      <c r="AU145" s="6"/>
    </row>
  </sheetData>
  <sheetProtection password="CF74" sheet="1"/>
  <mergeCells count="12">
    <mergeCell ref="D1:N1"/>
    <mergeCell ref="D3:F3"/>
    <mergeCell ref="H3:J3"/>
    <mergeCell ref="L3:N3"/>
    <mergeCell ref="AB3:AD3"/>
    <mergeCell ref="AH3:AJ3"/>
    <mergeCell ref="AL3:AN3"/>
    <mergeCell ref="AP3:AR3"/>
    <mergeCell ref="AT3:AV3"/>
    <mergeCell ref="P3:R3"/>
    <mergeCell ref="T3:V3"/>
    <mergeCell ref="X3:Z3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75" r:id="rId1"/>
  <headerFooter>
    <oddFooter>&amp;R&amp;"Verdana,Kurziv"&amp;8&amp;K00-048Plan prihoda i rashoda</oddFooter>
  </headerFooter>
  <rowBreaks count="2" manualBreakCount="2">
    <brk id="53" min="1" max="47" man="1"/>
    <brk id="98" min="1" max="47" man="1"/>
  </rowBreaks>
  <colBreaks count="2" manualBreakCount="2">
    <brk id="14" max="124" man="1"/>
    <brk id="32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0"/>
  <sheetViews>
    <sheetView showGridLines="0" tabSelected="1" zoomScaleSheetLayoutView="100" zoomScalePageLayoutView="0" workbookViewId="0" topLeftCell="B1">
      <selection activeCell="H30" sqref="H30"/>
    </sheetView>
  </sheetViews>
  <sheetFormatPr defaultColWidth="9.140625" defaultRowHeight="12" customHeight="1"/>
  <cols>
    <col min="1" max="1" width="11.8515625" style="86" hidden="1" customWidth="1"/>
    <col min="2" max="2" width="59.8515625" style="86" customWidth="1"/>
    <col min="3" max="3" width="2.28125" style="87" customWidth="1"/>
    <col min="4" max="4" width="12.7109375" style="88" customWidth="1"/>
    <col min="5" max="5" width="2.28125" style="88" customWidth="1"/>
    <col min="6" max="6" width="12.7109375" style="88" customWidth="1"/>
    <col min="7" max="7" width="2.28125" style="88" customWidth="1"/>
    <col min="8" max="8" width="12.7109375" style="88" customWidth="1"/>
    <col min="9" max="9" width="2.28125" style="88" customWidth="1"/>
    <col min="10" max="10" width="12.7109375" style="88" customWidth="1"/>
    <col min="11" max="11" width="2.28125" style="88" customWidth="1"/>
    <col min="12" max="12" width="12.7109375" style="88" customWidth="1"/>
    <col min="13" max="13" width="2.28125" style="88" customWidth="1"/>
    <col min="14" max="14" width="12.7109375" style="88" customWidth="1"/>
    <col min="15" max="15" width="2.28125" style="88" customWidth="1"/>
    <col min="16" max="16" width="12.7109375" style="88" customWidth="1"/>
    <col min="17" max="17" width="2.28125" style="88" customWidth="1"/>
    <col min="18" max="18" width="6.7109375" style="88" customWidth="1"/>
    <col min="19" max="16384" width="9.140625" style="86" customWidth="1"/>
  </cols>
  <sheetData>
    <row r="1" spans="2:18" ht="13.5" customHeight="1">
      <c r="B1" s="102" t="s">
        <v>117</v>
      </c>
      <c r="D1" s="134" t="s">
        <v>113</v>
      </c>
      <c r="E1" s="134"/>
      <c r="F1" s="134"/>
      <c r="G1" s="134"/>
      <c r="H1" s="134"/>
      <c r="J1" s="133" t="s">
        <v>114</v>
      </c>
      <c r="K1" s="133"/>
      <c r="L1" s="133"/>
      <c r="M1" s="133"/>
      <c r="N1" s="133"/>
      <c r="O1" s="133"/>
      <c r="P1" s="133"/>
      <c r="Q1" s="133"/>
      <c r="R1" s="133"/>
    </row>
    <row r="2" ht="13.5" customHeight="1"/>
    <row r="3" spans="1:18" s="34" customFormat="1" ht="33.75" customHeight="1">
      <c r="A3" s="30"/>
      <c r="B3" s="30" t="s">
        <v>0</v>
      </c>
      <c r="C3" s="4"/>
      <c r="D3" s="89" t="s">
        <v>102</v>
      </c>
      <c r="E3" s="90"/>
      <c r="F3" s="89" t="s">
        <v>101</v>
      </c>
      <c r="G3" s="91"/>
      <c r="H3" s="89" t="s">
        <v>109</v>
      </c>
      <c r="I3" s="91"/>
      <c r="J3" s="89" t="s">
        <v>102</v>
      </c>
      <c r="K3" s="90"/>
      <c r="L3" s="89" t="s">
        <v>101</v>
      </c>
      <c r="M3" s="91"/>
      <c r="N3" s="89" t="s">
        <v>109</v>
      </c>
      <c r="O3" s="91"/>
      <c r="P3" s="89" t="s">
        <v>110</v>
      </c>
      <c r="Q3" s="91"/>
      <c r="R3" s="33" t="s">
        <v>1</v>
      </c>
    </row>
    <row r="4" spans="1:18" s="37" customFormat="1" ht="3.75" customHeight="1">
      <c r="A4" s="35"/>
      <c r="B4" s="35"/>
      <c r="C4" s="4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  <c r="O4" s="91"/>
      <c r="P4" s="36"/>
      <c r="Q4" s="91"/>
      <c r="R4" s="36"/>
    </row>
    <row r="5" ht="13.5" customHeight="1"/>
    <row r="6" spans="2:11" ht="13.5" customHeight="1">
      <c r="B6" s="93"/>
      <c r="D6" s="94"/>
      <c r="E6" s="94"/>
      <c r="J6" s="94"/>
      <c r="K6" s="94"/>
    </row>
    <row r="7" spans="1:18" s="102" customFormat="1" ht="13.5" customHeight="1">
      <c r="A7" s="118">
        <v>10</v>
      </c>
      <c r="B7" s="122" t="s">
        <v>48</v>
      </c>
      <c r="C7" s="2"/>
      <c r="D7" s="95">
        <f>+D8</f>
        <v>42</v>
      </c>
      <c r="E7" s="113"/>
      <c r="F7" s="95">
        <f>+F8</f>
        <v>42</v>
      </c>
      <c r="G7" s="99"/>
      <c r="H7" s="100">
        <f>+H8</f>
        <v>45</v>
      </c>
      <c r="I7" s="99"/>
      <c r="J7" s="95">
        <f>+J8</f>
        <v>42</v>
      </c>
      <c r="K7" s="6"/>
      <c r="L7" s="95">
        <f>+L8</f>
        <v>42</v>
      </c>
      <c r="M7" s="6"/>
      <c r="N7" s="95">
        <f>+N8</f>
        <v>45</v>
      </c>
      <c r="O7" s="99"/>
      <c r="P7" s="100">
        <f>+P8</f>
        <v>45</v>
      </c>
      <c r="Q7" s="101"/>
      <c r="R7" s="100">
        <f>+P7/N7*100</f>
        <v>100</v>
      </c>
    </row>
    <row r="8" spans="1:18" s="102" customFormat="1" ht="13.5" customHeight="1">
      <c r="A8" s="116">
        <v>100</v>
      </c>
      <c r="B8" s="73" t="s">
        <v>92</v>
      </c>
      <c r="C8" s="2"/>
      <c r="D8" s="96">
        <f>+'Obrazac PDP'!D8</f>
        <v>42</v>
      </c>
      <c r="E8" s="115"/>
      <c r="F8" s="96">
        <f>+'Obrazac PDP'!F8</f>
        <v>42</v>
      </c>
      <c r="G8" s="99"/>
      <c r="H8" s="110">
        <v>45</v>
      </c>
      <c r="I8" s="99"/>
      <c r="J8" s="96">
        <f>+D8</f>
        <v>42</v>
      </c>
      <c r="K8" s="6"/>
      <c r="L8" s="96">
        <f>+F8</f>
        <v>42</v>
      </c>
      <c r="M8" s="6"/>
      <c r="N8" s="96">
        <f>+H8</f>
        <v>45</v>
      </c>
      <c r="O8" s="99"/>
      <c r="P8" s="110">
        <v>45</v>
      </c>
      <c r="Q8" s="101"/>
      <c r="R8" s="103">
        <f>+P8/N8*100</f>
        <v>100</v>
      </c>
    </row>
    <row r="9" spans="1:18" s="102" customFormat="1" ht="13.5" customHeight="1">
      <c r="A9" s="98"/>
      <c r="B9" s="5"/>
      <c r="C9" s="2"/>
      <c r="D9" s="28"/>
      <c r="E9" s="113"/>
      <c r="F9" s="28"/>
      <c r="G9" s="99"/>
      <c r="H9" s="99"/>
      <c r="I9" s="99"/>
      <c r="J9" s="6"/>
      <c r="K9" s="6"/>
      <c r="L9" s="6"/>
      <c r="M9" s="6"/>
      <c r="N9" s="6"/>
      <c r="O9" s="99"/>
      <c r="P9" s="99"/>
      <c r="Q9" s="104"/>
      <c r="R9" s="99"/>
    </row>
    <row r="10" spans="1:18" s="102" customFormat="1" ht="13.5" customHeight="1">
      <c r="A10" s="98"/>
      <c r="B10" s="5"/>
      <c r="C10" s="2"/>
      <c r="D10" s="28"/>
      <c r="E10" s="113"/>
      <c r="F10" s="28"/>
      <c r="G10" s="99"/>
      <c r="H10" s="99"/>
      <c r="I10" s="99"/>
      <c r="J10" s="6"/>
      <c r="K10" s="6"/>
      <c r="L10" s="6"/>
      <c r="M10" s="6"/>
      <c r="N10" s="6"/>
      <c r="O10" s="99"/>
      <c r="P10" s="99"/>
      <c r="Q10" s="104"/>
      <c r="R10" s="99"/>
    </row>
    <row r="11" spans="1:18" s="102" customFormat="1" ht="13.5" customHeight="1">
      <c r="A11" s="118">
        <v>11</v>
      </c>
      <c r="B11" s="122" t="s">
        <v>49</v>
      </c>
      <c r="C11" s="2"/>
      <c r="D11" s="95">
        <f>+D12</f>
        <v>690817</v>
      </c>
      <c r="E11" s="113"/>
      <c r="F11" s="95">
        <f>+F12</f>
        <v>500000</v>
      </c>
      <c r="G11" s="99"/>
      <c r="H11" s="100">
        <f>+H12</f>
        <v>1300000</v>
      </c>
      <c r="I11" s="99"/>
      <c r="J11" s="95">
        <f>+J12</f>
        <v>91687.17234056671</v>
      </c>
      <c r="K11" s="6"/>
      <c r="L11" s="95">
        <f>+L12</f>
        <v>66361.40420731303</v>
      </c>
      <c r="M11" s="6"/>
      <c r="N11" s="95">
        <f>+N12</f>
        <v>172539.65093901387</v>
      </c>
      <c r="O11" s="99"/>
      <c r="P11" s="100">
        <f>+P12</f>
        <v>470000</v>
      </c>
      <c r="Q11" s="104"/>
      <c r="R11" s="100">
        <f>+P11/N11*100</f>
        <v>272.4011538461538</v>
      </c>
    </row>
    <row r="12" spans="1:18" s="102" customFormat="1" ht="13.5" customHeight="1">
      <c r="A12" s="116">
        <v>110</v>
      </c>
      <c r="B12" s="73" t="s">
        <v>93</v>
      </c>
      <c r="C12" s="2"/>
      <c r="D12" s="96">
        <f>+'Obrazac PDP'!D12</f>
        <v>690817</v>
      </c>
      <c r="E12" s="113"/>
      <c r="F12" s="96">
        <f>+'Obrazac PDP'!F12</f>
        <v>500000</v>
      </c>
      <c r="G12" s="99"/>
      <c r="H12" s="110">
        <v>1300000</v>
      </c>
      <c r="I12" s="99"/>
      <c r="J12" s="96">
        <f>+D12/tečaj!$B$2</f>
        <v>91687.17234056671</v>
      </c>
      <c r="K12" s="6"/>
      <c r="L12" s="96">
        <f>+F12/tečaj!$B$2</f>
        <v>66361.40420731303</v>
      </c>
      <c r="M12" s="6"/>
      <c r="N12" s="96">
        <f>+H12/tečaj!$B$2</f>
        <v>172539.65093901387</v>
      </c>
      <c r="O12" s="99"/>
      <c r="P12" s="110">
        <v>470000</v>
      </c>
      <c r="Q12" s="104"/>
      <c r="R12" s="103">
        <f>+P12/N12*100</f>
        <v>272.4011538461538</v>
      </c>
    </row>
    <row r="13" spans="1:18" s="102" customFormat="1" ht="13.5" customHeight="1">
      <c r="A13" s="98"/>
      <c r="B13" s="5"/>
      <c r="C13" s="87"/>
      <c r="D13" s="6"/>
      <c r="E13" s="113"/>
      <c r="F13" s="6"/>
      <c r="G13" s="99"/>
      <c r="H13" s="99"/>
      <c r="I13" s="99"/>
      <c r="J13" s="6"/>
      <c r="K13" s="6"/>
      <c r="L13" s="6"/>
      <c r="M13" s="6"/>
      <c r="N13" s="6"/>
      <c r="O13" s="99"/>
      <c r="P13" s="99"/>
      <c r="Q13" s="104"/>
      <c r="R13" s="99"/>
    </row>
    <row r="14" spans="1:18" s="102" customFormat="1" ht="13.5" customHeight="1">
      <c r="A14" s="98"/>
      <c r="B14" s="5"/>
      <c r="C14" s="87"/>
      <c r="D14" s="6"/>
      <c r="E14" s="113"/>
      <c r="F14" s="6"/>
      <c r="G14" s="99"/>
      <c r="H14" s="99"/>
      <c r="I14" s="99"/>
      <c r="J14" s="6"/>
      <c r="K14" s="6"/>
      <c r="L14" s="6"/>
      <c r="M14" s="6"/>
      <c r="N14" s="6"/>
      <c r="O14" s="99"/>
      <c r="P14" s="99"/>
      <c r="Q14" s="104"/>
      <c r="R14" s="99"/>
    </row>
    <row r="15" spans="1:18" s="102" customFormat="1" ht="13.5" customHeight="1">
      <c r="A15" s="118">
        <v>12</v>
      </c>
      <c r="B15" s="122" t="s">
        <v>115</v>
      </c>
      <c r="C15" s="87"/>
      <c r="D15" s="95">
        <f>+D16+D17+D18</f>
        <v>690817</v>
      </c>
      <c r="E15" s="6"/>
      <c r="F15" s="95">
        <f>+F16+F17+F18</f>
        <v>500000</v>
      </c>
      <c r="G15" s="99"/>
      <c r="H15" s="100">
        <f>+H16+H17+H18</f>
        <v>1300000</v>
      </c>
      <c r="I15" s="99"/>
      <c r="J15" s="95">
        <f>+J16+J17+J18</f>
        <v>91687.17234056671</v>
      </c>
      <c r="K15" s="6"/>
      <c r="L15" s="95">
        <f>+L16+L17+L18</f>
        <v>66361.40420731303</v>
      </c>
      <c r="M15" s="6"/>
      <c r="N15" s="95">
        <f>+N16+N17+N18</f>
        <v>172539.65093901387</v>
      </c>
      <c r="O15" s="99"/>
      <c r="P15" s="100">
        <f>+P16+P17+P18</f>
        <v>470000</v>
      </c>
      <c r="Q15" s="104"/>
      <c r="R15" s="100">
        <f>+P15/N15*100</f>
        <v>272.4011538461538</v>
      </c>
    </row>
    <row r="16" spans="1:18" s="102" customFormat="1" ht="13.5" customHeight="1">
      <c r="A16" s="116">
        <v>120</v>
      </c>
      <c r="B16" s="73" t="s">
        <v>50</v>
      </c>
      <c r="C16" s="2"/>
      <c r="D16" s="96">
        <f>+'Obrazac PDP'!D16</f>
        <v>690817</v>
      </c>
      <c r="E16" s="113"/>
      <c r="F16" s="96">
        <f>+'Obrazac PDP'!F16</f>
        <v>500000</v>
      </c>
      <c r="G16" s="99"/>
      <c r="H16" s="111">
        <v>1300000</v>
      </c>
      <c r="I16" s="99"/>
      <c r="J16" s="96">
        <f>+D16/tečaj!$B$2</f>
        <v>91687.17234056671</v>
      </c>
      <c r="K16" s="6"/>
      <c r="L16" s="96">
        <f>+F16/tečaj!$B$2</f>
        <v>66361.40420731303</v>
      </c>
      <c r="M16" s="6"/>
      <c r="N16" s="96">
        <f>+H16/tečaj!$B$2</f>
        <v>172539.65093901387</v>
      </c>
      <c r="O16" s="99"/>
      <c r="P16" s="111">
        <v>470000</v>
      </c>
      <c r="Q16" s="104"/>
      <c r="R16" s="103">
        <f>+P16/N16*100</f>
        <v>272.4011538461538</v>
      </c>
    </row>
    <row r="17" spans="1:18" s="102" customFormat="1" ht="13.5" customHeight="1">
      <c r="A17" s="119">
        <v>121</v>
      </c>
      <c r="B17" s="53" t="s">
        <v>94</v>
      </c>
      <c r="C17" s="2"/>
      <c r="D17" s="96">
        <f>+'Obrazac PDP'!D17</f>
        <v>0</v>
      </c>
      <c r="E17" s="113"/>
      <c r="F17" s="96">
        <f>+'Obrazac PDP'!F17</f>
        <v>0</v>
      </c>
      <c r="G17" s="99"/>
      <c r="H17" s="111">
        <v>0</v>
      </c>
      <c r="I17" s="99"/>
      <c r="J17" s="96">
        <f>+D17/tečaj!$B$2</f>
        <v>0</v>
      </c>
      <c r="K17" s="6"/>
      <c r="L17" s="96">
        <f>+F17/tečaj!$B$2</f>
        <v>0</v>
      </c>
      <c r="M17" s="6"/>
      <c r="N17" s="96">
        <f>+H17/tečaj!$B$2</f>
        <v>0</v>
      </c>
      <c r="O17" s="99"/>
      <c r="P17" s="111">
        <v>0</v>
      </c>
      <c r="Q17" s="104"/>
      <c r="R17" s="103" t="e">
        <f>+P17/N17*100</f>
        <v>#DIV/0!</v>
      </c>
    </row>
    <row r="18" spans="1:18" s="102" customFormat="1" ht="13.5" customHeight="1">
      <c r="A18" s="119">
        <v>122</v>
      </c>
      <c r="B18" s="73" t="s">
        <v>51</v>
      </c>
      <c r="C18" s="2"/>
      <c r="D18" s="96">
        <f>+'Obrazac PDP'!D18</f>
        <v>0</v>
      </c>
      <c r="E18" s="113"/>
      <c r="F18" s="96">
        <f>+'Obrazac PDP'!F18</f>
        <v>0</v>
      </c>
      <c r="G18" s="99"/>
      <c r="H18" s="111">
        <v>0</v>
      </c>
      <c r="I18" s="99"/>
      <c r="J18" s="96">
        <f>+D18/tečaj!$B$2</f>
        <v>0</v>
      </c>
      <c r="K18" s="6"/>
      <c r="L18" s="96">
        <f>+F18/tečaj!$B$2</f>
        <v>0</v>
      </c>
      <c r="M18" s="6"/>
      <c r="N18" s="96">
        <f>+H18/tečaj!$B$2</f>
        <v>0</v>
      </c>
      <c r="O18" s="99"/>
      <c r="P18" s="111">
        <v>0</v>
      </c>
      <c r="Q18" s="104"/>
      <c r="R18" s="103" t="e">
        <f>+P18/N18*100</f>
        <v>#DIV/0!</v>
      </c>
    </row>
    <row r="19" spans="1:18" s="102" customFormat="1" ht="13.5" customHeight="1">
      <c r="A19" s="98"/>
      <c r="B19" s="5"/>
      <c r="C19" s="5"/>
      <c r="D19" s="6"/>
      <c r="E19" s="6"/>
      <c r="F19" s="6"/>
      <c r="G19" s="99"/>
      <c r="H19" s="99"/>
      <c r="I19" s="99"/>
      <c r="J19" s="6"/>
      <c r="K19" s="6"/>
      <c r="L19" s="6"/>
      <c r="M19" s="6"/>
      <c r="N19" s="6"/>
      <c r="O19" s="99"/>
      <c r="P19" s="99"/>
      <c r="Q19" s="104"/>
      <c r="R19" s="99"/>
    </row>
    <row r="20" spans="1:18" s="102" customFormat="1" ht="13.5" customHeight="1">
      <c r="A20" s="98"/>
      <c r="B20" s="5"/>
      <c r="C20" s="5"/>
      <c r="D20" s="6"/>
      <c r="E20" s="6"/>
      <c r="F20" s="6"/>
      <c r="G20" s="99"/>
      <c r="H20" s="99"/>
      <c r="I20" s="99"/>
      <c r="J20" s="6"/>
      <c r="K20" s="6"/>
      <c r="L20" s="6"/>
      <c r="M20" s="6"/>
      <c r="N20" s="6"/>
      <c r="O20" s="99"/>
      <c r="P20" s="99"/>
      <c r="Q20" s="104"/>
      <c r="R20" s="99"/>
    </row>
    <row r="21" spans="1:18" ht="27" customHeight="1">
      <c r="A21" s="118">
        <v>29</v>
      </c>
      <c r="B21" s="123" t="s">
        <v>118</v>
      </c>
      <c r="C21" s="124"/>
      <c r="D21" s="95"/>
      <c r="E21" s="124"/>
      <c r="F21" s="95"/>
      <c r="G21" s="113"/>
      <c r="H21" s="100"/>
      <c r="I21" s="113"/>
      <c r="J21" s="95"/>
      <c r="K21" s="113"/>
      <c r="L21" s="95"/>
      <c r="M21" s="86"/>
      <c r="N21" s="95"/>
      <c r="O21" s="86"/>
      <c r="P21" s="100"/>
      <c r="Q21" s="86"/>
      <c r="R21" s="97"/>
    </row>
    <row r="22" spans="1:18" ht="13.5" customHeight="1">
      <c r="A22" s="116">
        <v>290</v>
      </c>
      <c r="B22" s="73" t="s">
        <v>119</v>
      </c>
      <c r="C22" s="125"/>
      <c r="D22" s="96">
        <f>+'Obrazac PDP'!D22</f>
        <v>768115</v>
      </c>
      <c r="E22" s="124"/>
      <c r="F22" s="96">
        <f>+'Obrazac PDP'!F22</f>
        <v>750000</v>
      </c>
      <c r="G22" s="113"/>
      <c r="H22" s="121">
        <v>900000</v>
      </c>
      <c r="I22" s="114"/>
      <c r="J22" s="44">
        <f>+D22/tečaj!$B$2</f>
        <v>101946.37998540049</v>
      </c>
      <c r="K22" s="113"/>
      <c r="L22" s="44">
        <f>+F22/tečaj!$B$2</f>
        <v>99542.10631096954</v>
      </c>
      <c r="M22" s="86"/>
      <c r="N22" s="44">
        <f>+H22/tečaj!$B$2</f>
        <v>119450.52757316345</v>
      </c>
      <c r="O22" s="86"/>
      <c r="P22" s="121">
        <v>125000</v>
      </c>
      <c r="Q22" s="86"/>
      <c r="R22" s="103">
        <f>+P22/N22*100</f>
        <v>104.64583333333333</v>
      </c>
    </row>
    <row r="23" spans="1:18" ht="13.5" customHeight="1">
      <c r="A23" s="119">
        <v>291</v>
      </c>
      <c r="B23" s="73" t="s">
        <v>120</v>
      </c>
      <c r="C23" s="5"/>
      <c r="D23" s="96">
        <f>+'Obrazac PDP'!D23</f>
        <v>12130461</v>
      </c>
      <c r="E23" s="124"/>
      <c r="F23" s="96">
        <f>+'Obrazac PDP'!F23</f>
        <v>10950000</v>
      </c>
      <c r="G23" s="113"/>
      <c r="H23" s="121">
        <v>17963000</v>
      </c>
      <c r="I23" s="114"/>
      <c r="J23" s="44">
        <f>+D23/tečaj!$B$2</f>
        <v>1609988.851284093</v>
      </c>
      <c r="K23" s="113"/>
      <c r="L23" s="44">
        <f>+F23/tečaj!$B$2</f>
        <v>1453314.7521401553</v>
      </c>
      <c r="M23" s="86"/>
      <c r="N23" s="44">
        <f>+H23/tečaj!$B$2</f>
        <v>2384099.807551928</v>
      </c>
      <c r="O23" s="86"/>
      <c r="P23" s="121">
        <v>2523661</v>
      </c>
      <c r="Q23" s="86"/>
      <c r="R23" s="103">
        <f aca="true" t="shared" si="0" ref="R23:R40">+P23/N23*100</f>
        <v>105.85383179034682</v>
      </c>
    </row>
    <row r="24" spans="1:18" ht="13.5" customHeight="1">
      <c r="A24" s="119">
        <v>292</v>
      </c>
      <c r="B24" s="73" t="s">
        <v>121</v>
      </c>
      <c r="C24" s="5"/>
      <c r="D24" s="96">
        <f>+'Obrazac PDP'!D24</f>
        <v>128776</v>
      </c>
      <c r="E24" s="124"/>
      <c r="F24" s="96">
        <f>+'Obrazac PDP'!F24</f>
        <v>100000</v>
      </c>
      <c r="G24" s="113"/>
      <c r="H24" s="121">
        <v>277000</v>
      </c>
      <c r="I24" s="113"/>
      <c r="J24" s="44">
        <f>+D24/tečaj!$B$2</f>
        <v>17091.512376401883</v>
      </c>
      <c r="K24" s="113"/>
      <c r="L24" s="44">
        <f>+F24/tečaj!$B$2</f>
        <v>13272.280841462605</v>
      </c>
      <c r="M24" s="86"/>
      <c r="N24" s="44">
        <f>+H24/tečaj!$B$2</f>
        <v>36764.21793085142</v>
      </c>
      <c r="O24" s="86"/>
      <c r="P24" s="121">
        <v>38000</v>
      </c>
      <c r="Q24" s="86"/>
      <c r="R24" s="103">
        <f t="shared" si="0"/>
        <v>103.36137184115523</v>
      </c>
    </row>
    <row r="25" spans="1:18" ht="13.5" customHeight="1">
      <c r="A25" s="119">
        <v>293</v>
      </c>
      <c r="B25" s="73" t="s">
        <v>122</v>
      </c>
      <c r="C25" s="5"/>
      <c r="D25" s="96">
        <f>+'Obrazac PDP'!D25</f>
        <v>527872</v>
      </c>
      <c r="E25" s="124"/>
      <c r="F25" s="96">
        <f>+'Obrazac PDP'!F25</f>
        <v>650880</v>
      </c>
      <c r="G25"/>
      <c r="H25" s="121">
        <v>650880</v>
      </c>
      <c r="I25"/>
      <c r="J25" s="44">
        <f>+D25/tečaj!$B$2</f>
        <v>70060.65432344547</v>
      </c>
      <c r="K25" s="126"/>
      <c r="L25" s="44">
        <f>+F25/tečaj!$B$2</f>
        <v>86386.6215409118</v>
      </c>
      <c r="M25" s="126"/>
      <c r="N25" s="44">
        <f>+H25/tečaj!$B$2</f>
        <v>86386.6215409118</v>
      </c>
      <c r="O25"/>
      <c r="P25" s="121">
        <v>90000</v>
      </c>
      <c r="Q25"/>
      <c r="R25" s="103">
        <f t="shared" si="0"/>
        <v>104.18279867256636</v>
      </c>
    </row>
    <row r="26" spans="1:18" ht="13.5" customHeight="1">
      <c r="A26" s="119">
        <v>294</v>
      </c>
      <c r="B26" s="73" t="s">
        <v>123</v>
      </c>
      <c r="C26" s="5"/>
      <c r="D26" s="96">
        <f>+'Obrazac PDP'!D26</f>
        <v>2560752</v>
      </c>
      <c r="E26" s="124"/>
      <c r="F26" s="96">
        <f>+'Obrazac PDP'!F26</f>
        <v>2600000</v>
      </c>
      <c r="G26"/>
      <c r="H26" s="121">
        <v>2600000</v>
      </c>
      <c r="I26"/>
      <c r="J26" s="44">
        <f>+D26/tečaj!$B$2</f>
        <v>339870.1970933705</v>
      </c>
      <c r="K26" s="126"/>
      <c r="L26" s="44">
        <f>+F26/tečaj!$B$2</f>
        <v>345079.30187802773</v>
      </c>
      <c r="M26" s="126"/>
      <c r="N26" s="44">
        <f>+H26/tečaj!$B$2</f>
        <v>345079.30187802773</v>
      </c>
      <c r="O26"/>
      <c r="P26" s="121">
        <v>350000</v>
      </c>
      <c r="Q26"/>
      <c r="R26" s="103">
        <f t="shared" si="0"/>
        <v>101.42596153846155</v>
      </c>
    </row>
    <row r="27" spans="1:18" ht="12.75">
      <c r="A27"/>
      <c r="B27" s="126"/>
      <c r="C27" s="5"/>
      <c r="D27" s="126"/>
      <c r="E27" s="126"/>
      <c r="F27" s="126"/>
      <c r="G27" s="113"/>
      <c r="H27"/>
      <c r="I27" s="113"/>
      <c r="J27" s="126"/>
      <c r="K27" s="113"/>
      <c r="L27" s="126"/>
      <c r="M27" s="86"/>
      <c r="N27" s="126"/>
      <c r="O27" s="86"/>
      <c r="P27"/>
      <c r="Q27" s="86"/>
      <c r="R27" s="103"/>
    </row>
    <row r="28" spans="1:18" s="34" customFormat="1" ht="15" customHeight="1">
      <c r="A28"/>
      <c r="B28" s="126"/>
      <c r="C28" s="5"/>
      <c r="D28" s="126"/>
      <c r="E28" s="126"/>
      <c r="F28" s="126"/>
      <c r="G28" s="1"/>
      <c r="H28"/>
      <c r="I28" s="82"/>
      <c r="J28" s="126"/>
      <c r="K28" s="1"/>
      <c r="L28" s="126"/>
      <c r="N28" s="126"/>
      <c r="P28"/>
      <c r="R28" s="103"/>
    </row>
    <row r="29" spans="1:18" s="34" customFormat="1" ht="15" customHeight="1">
      <c r="A29" s="118">
        <v>86</v>
      </c>
      <c r="B29" s="122" t="s">
        <v>116</v>
      </c>
      <c r="C29" s="125"/>
      <c r="D29" s="97"/>
      <c r="E29" s="124"/>
      <c r="F29" s="97"/>
      <c r="G29" s="1"/>
      <c r="H29" s="120">
        <v>0</v>
      </c>
      <c r="I29" s="82"/>
      <c r="J29" s="97"/>
      <c r="K29" s="1"/>
      <c r="L29" s="97"/>
      <c r="N29" s="97"/>
      <c r="P29" s="120"/>
      <c r="R29" s="120"/>
    </row>
    <row r="30" spans="1:18" ht="13.5" customHeight="1">
      <c r="A30" s="119">
        <v>865</v>
      </c>
      <c r="B30" s="73" t="s">
        <v>124</v>
      </c>
      <c r="C30" s="5"/>
      <c r="D30" s="96">
        <f>+'Obrazac PDP'!D30</f>
        <v>1712</v>
      </c>
      <c r="E30" s="124"/>
      <c r="F30" s="96">
        <f>+'Obrazac PDP'!F30</f>
        <v>1958</v>
      </c>
      <c r="G30" s="113"/>
      <c r="H30" s="127">
        <f>SUM(H31:H34)</f>
        <v>0</v>
      </c>
      <c r="I30" s="113"/>
      <c r="J30" s="44">
        <f>+D30</f>
        <v>1712</v>
      </c>
      <c r="K30" s="113"/>
      <c r="L30" s="44">
        <f>+F30</f>
        <v>1958</v>
      </c>
      <c r="M30" s="86"/>
      <c r="N30" s="44">
        <f>+H30</f>
        <v>0</v>
      </c>
      <c r="O30" s="86"/>
      <c r="P30" s="127">
        <f>SUM(P31:P34)</f>
        <v>0</v>
      </c>
      <c r="Q30" s="86"/>
      <c r="R30" s="103" t="e">
        <f t="shared" si="0"/>
        <v>#DIV/0!</v>
      </c>
    </row>
    <row r="31" spans="1:18" ht="13.5" customHeight="1">
      <c r="A31" s="119">
        <v>8650</v>
      </c>
      <c r="B31" s="73" t="s">
        <v>125</v>
      </c>
      <c r="C31" s="5"/>
      <c r="D31" s="96">
        <f>+'Obrazac PDP'!D31</f>
        <v>362</v>
      </c>
      <c r="E31" s="124"/>
      <c r="F31" s="96">
        <f>+'Obrazac PDP'!F31</f>
        <v>362</v>
      </c>
      <c r="G31" s="113"/>
      <c r="H31" s="121">
        <v>0</v>
      </c>
      <c r="I31" s="113"/>
      <c r="J31" s="44">
        <f aca="true" t="shared" si="1" ref="J31:N40">+D31</f>
        <v>362</v>
      </c>
      <c r="K31" s="113"/>
      <c r="L31" s="44">
        <f t="shared" si="1"/>
        <v>362</v>
      </c>
      <c r="M31" s="86"/>
      <c r="N31" s="44">
        <f t="shared" si="1"/>
        <v>0</v>
      </c>
      <c r="O31" s="86"/>
      <c r="P31" s="121">
        <v>0</v>
      </c>
      <c r="Q31" s="86"/>
      <c r="R31" s="103" t="e">
        <f t="shared" si="0"/>
        <v>#DIV/0!</v>
      </c>
    </row>
    <row r="32" spans="1:18" ht="13.5" customHeight="1">
      <c r="A32" s="119">
        <v>8651</v>
      </c>
      <c r="B32" s="73" t="s">
        <v>126</v>
      </c>
      <c r="C32" s="5"/>
      <c r="D32" s="96">
        <f>+'Obrazac PDP'!D32</f>
        <v>1322</v>
      </c>
      <c r="E32" s="124"/>
      <c r="F32" s="96">
        <f>+'Obrazac PDP'!F32</f>
        <v>1568</v>
      </c>
      <c r="G32" s="113"/>
      <c r="H32" s="121">
        <v>0</v>
      </c>
      <c r="I32" s="113"/>
      <c r="J32" s="44">
        <f t="shared" si="1"/>
        <v>1322</v>
      </c>
      <c r="K32" s="113"/>
      <c r="L32" s="44">
        <f t="shared" si="1"/>
        <v>1568</v>
      </c>
      <c r="M32" s="86"/>
      <c r="N32" s="44">
        <f t="shared" si="1"/>
        <v>0</v>
      </c>
      <c r="O32" s="86"/>
      <c r="P32" s="121">
        <v>0</v>
      </c>
      <c r="Q32" s="86"/>
      <c r="R32" s="103" t="e">
        <f t="shared" si="0"/>
        <v>#DIV/0!</v>
      </c>
    </row>
    <row r="33" spans="1:18" ht="13.5" customHeight="1">
      <c r="A33" s="119">
        <v>8652</v>
      </c>
      <c r="B33" s="73" t="s">
        <v>127</v>
      </c>
      <c r="C33" s="5"/>
      <c r="D33" s="96">
        <f>+'Obrazac PDP'!D33</f>
        <v>28</v>
      </c>
      <c r="E33" s="124"/>
      <c r="F33" s="96">
        <f>+'Obrazac PDP'!F33</f>
        <v>28</v>
      </c>
      <c r="G33" s="113"/>
      <c r="H33" s="121">
        <v>0</v>
      </c>
      <c r="I33" s="113"/>
      <c r="J33" s="44">
        <f t="shared" si="1"/>
        <v>28</v>
      </c>
      <c r="K33" s="113"/>
      <c r="L33" s="44">
        <f t="shared" si="1"/>
        <v>28</v>
      </c>
      <c r="M33" s="86"/>
      <c r="N33" s="44">
        <f t="shared" si="1"/>
        <v>0</v>
      </c>
      <c r="O33" s="86"/>
      <c r="P33" s="121">
        <v>0</v>
      </c>
      <c r="Q33" s="86"/>
      <c r="R33" s="103" t="e">
        <f t="shared" si="0"/>
        <v>#DIV/0!</v>
      </c>
    </row>
    <row r="34" spans="1:18" ht="13.5" customHeight="1">
      <c r="A34" s="119">
        <v>8653</v>
      </c>
      <c r="B34" s="73" t="s">
        <v>128</v>
      </c>
      <c r="C34" s="5"/>
      <c r="D34" s="96">
        <f>+'Obrazac PDP'!D34</f>
        <v>0</v>
      </c>
      <c r="E34" s="124"/>
      <c r="F34" s="96">
        <f>+'Obrazac PDP'!F34</f>
        <v>0</v>
      </c>
      <c r="G34" s="113"/>
      <c r="H34" s="121">
        <v>0</v>
      </c>
      <c r="I34" s="113"/>
      <c r="J34" s="44">
        <f t="shared" si="1"/>
        <v>0</v>
      </c>
      <c r="K34" s="113"/>
      <c r="L34" s="44">
        <f t="shared" si="1"/>
        <v>0</v>
      </c>
      <c r="M34" s="86"/>
      <c r="N34" s="44">
        <f t="shared" si="1"/>
        <v>0</v>
      </c>
      <c r="O34" s="86"/>
      <c r="P34" s="121">
        <v>0</v>
      </c>
      <c r="Q34" s="86"/>
      <c r="R34" s="103" t="e">
        <f t="shared" si="0"/>
        <v>#DIV/0!</v>
      </c>
    </row>
    <row r="35" spans="1:18" ht="13.5" customHeight="1">
      <c r="A35" s="119">
        <v>866</v>
      </c>
      <c r="B35" s="73" t="s">
        <v>129</v>
      </c>
      <c r="C35" s="5"/>
      <c r="D35" s="96">
        <f>+'Obrazac PDP'!D35</f>
        <v>31</v>
      </c>
      <c r="E35" s="124"/>
      <c r="F35" s="96">
        <f>+'Obrazac PDP'!F35</f>
        <v>31</v>
      </c>
      <c r="G35" s="113"/>
      <c r="H35" s="127">
        <f>SUM(H36:H39)</f>
        <v>0</v>
      </c>
      <c r="I35" s="113"/>
      <c r="J35" s="44">
        <f t="shared" si="1"/>
        <v>31</v>
      </c>
      <c r="K35" s="113"/>
      <c r="L35" s="44">
        <f t="shared" si="1"/>
        <v>31</v>
      </c>
      <c r="M35" s="86"/>
      <c r="N35" s="44">
        <f t="shared" si="1"/>
        <v>0</v>
      </c>
      <c r="O35" s="86"/>
      <c r="P35" s="127">
        <f>SUM(P36:P39)</f>
        <v>0</v>
      </c>
      <c r="Q35" s="86"/>
      <c r="R35" s="103" t="e">
        <f t="shared" si="0"/>
        <v>#DIV/0!</v>
      </c>
    </row>
    <row r="36" spans="1:18" ht="13.5" customHeight="1">
      <c r="A36" s="119">
        <v>8660</v>
      </c>
      <c r="B36" s="73" t="s">
        <v>125</v>
      </c>
      <c r="C36" s="5"/>
      <c r="D36" s="96">
        <f>+'Obrazac PDP'!D36</f>
        <v>12</v>
      </c>
      <c r="E36" s="124"/>
      <c r="F36" s="96">
        <f>+'Obrazac PDP'!F36</f>
        <v>11</v>
      </c>
      <c r="G36" s="113"/>
      <c r="H36" s="121">
        <v>0</v>
      </c>
      <c r="I36" s="113"/>
      <c r="J36" s="44">
        <f t="shared" si="1"/>
        <v>12</v>
      </c>
      <c r="K36" s="113"/>
      <c r="L36" s="44">
        <f t="shared" si="1"/>
        <v>11</v>
      </c>
      <c r="M36" s="86"/>
      <c r="N36" s="44">
        <f t="shared" si="1"/>
        <v>0</v>
      </c>
      <c r="O36" s="86"/>
      <c r="P36" s="121">
        <v>0</v>
      </c>
      <c r="Q36" s="86"/>
      <c r="R36" s="103" t="e">
        <f t="shared" si="0"/>
        <v>#DIV/0!</v>
      </c>
    </row>
    <row r="37" spans="1:18" ht="13.5" customHeight="1">
      <c r="A37" s="119">
        <v>8661</v>
      </c>
      <c r="B37" s="73" t="s">
        <v>126</v>
      </c>
      <c r="C37" s="5"/>
      <c r="D37" s="96">
        <f>+'Obrazac PDP'!D37</f>
        <v>17</v>
      </c>
      <c r="E37" s="124"/>
      <c r="F37" s="96">
        <f>+'Obrazac PDP'!F37</f>
        <v>18</v>
      </c>
      <c r="G37" s="113"/>
      <c r="H37" s="121">
        <v>0</v>
      </c>
      <c r="I37" s="113"/>
      <c r="J37" s="44">
        <f t="shared" si="1"/>
        <v>17</v>
      </c>
      <c r="K37" s="113"/>
      <c r="L37" s="44">
        <f t="shared" si="1"/>
        <v>18</v>
      </c>
      <c r="M37" s="86"/>
      <c r="N37" s="44">
        <f t="shared" si="1"/>
        <v>0</v>
      </c>
      <c r="O37" s="86"/>
      <c r="P37" s="121">
        <v>0</v>
      </c>
      <c r="Q37" s="86"/>
      <c r="R37" s="103" t="e">
        <f t="shared" si="0"/>
        <v>#DIV/0!</v>
      </c>
    </row>
    <row r="38" spans="1:18" ht="13.5" customHeight="1">
      <c r="A38" s="119">
        <v>8662</v>
      </c>
      <c r="B38" s="73" t="s">
        <v>127</v>
      </c>
      <c r="C38" s="5"/>
      <c r="D38" s="96">
        <f>+'Obrazac PDP'!D38</f>
        <v>2</v>
      </c>
      <c r="E38" s="124"/>
      <c r="F38" s="96">
        <f>+'Obrazac PDP'!F38</f>
        <v>2</v>
      </c>
      <c r="G38" s="113"/>
      <c r="H38" s="121">
        <v>0</v>
      </c>
      <c r="I38" s="113"/>
      <c r="J38" s="44">
        <f t="shared" si="1"/>
        <v>2</v>
      </c>
      <c r="K38" s="113"/>
      <c r="L38" s="44">
        <f t="shared" si="1"/>
        <v>2</v>
      </c>
      <c r="M38" s="86"/>
      <c r="N38" s="44">
        <f t="shared" si="1"/>
        <v>0</v>
      </c>
      <c r="O38" s="86"/>
      <c r="P38" s="121">
        <v>0</v>
      </c>
      <c r="Q38" s="86"/>
      <c r="R38" s="103" t="e">
        <f t="shared" si="0"/>
        <v>#DIV/0!</v>
      </c>
    </row>
    <row r="39" spans="1:18" ht="13.5" customHeight="1">
      <c r="A39" s="119">
        <v>8663</v>
      </c>
      <c r="B39" s="73" t="s">
        <v>128</v>
      </c>
      <c r="C39" s="5"/>
      <c r="D39" s="96">
        <f>+'Obrazac PDP'!D39</f>
        <v>0</v>
      </c>
      <c r="E39" s="124"/>
      <c r="F39" s="96">
        <f>+'Obrazac PDP'!F39</f>
        <v>0</v>
      </c>
      <c r="G39" s="113"/>
      <c r="H39" s="121">
        <v>0</v>
      </c>
      <c r="I39" s="113"/>
      <c r="J39" s="44">
        <f t="shared" si="1"/>
        <v>0</v>
      </c>
      <c r="K39" s="113"/>
      <c r="L39" s="44">
        <f t="shared" si="1"/>
        <v>0</v>
      </c>
      <c r="M39" s="86"/>
      <c r="N39" s="44">
        <f t="shared" si="1"/>
        <v>0</v>
      </c>
      <c r="O39" s="86"/>
      <c r="P39" s="121">
        <v>0</v>
      </c>
      <c r="Q39" s="86"/>
      <c r="R39" s="103" t="e">
        <f t="shared" si="0"/>
        <v>#DIV/0!</v>
      </c>
    </row>
    <row r="40" spans="1:18" ht="13.5" customHeight="1">
      <c r="A40" s="119">
        <v>867</v>
      </c>
      <c r="B40" s="73" t="s">
        <v>130</v>
      </c>
      <c r="C40" s="5"/>
      <c r="D40" s="96">
        <f>+'Obrazac PDP'!D40</f>
        <v>2633</v>
      </c>
      <c r="E40" s="124"/>
      <c r="F40" s="96">
        <f>+'Obrazac PDP'!F40</f>
        <v>3100</v>
      </c>
      <c r="G40" s="113"/>
      <c r="H40" s="121">
        <v>0</v>
      </c>
      <c r="I40" s="113"/>
      <c r="J40" s="44">
        <f t="shared" si="1"/>
        <v>2633</v>
      </c>
      <c r="K40" s="113"/>
      <c r="L40" s="44">
        <f t="shared" si="1"/>
        <v>3100</v>
      </c>
      <c r="M40" s="86"/>
      <c r="N40" s="44">
        <f t="shared" si="1"/>
        <v>0</v>
      </c>
      <c r="O40" s="86"/>
      <c r="P40" s="121">
        <v>0</v>
      </c>
      <c r="Q40" s="86"/>
      <c r="R40" s="103" t="e">
        <f t="shared" si="0"/>
        <v>#DIV/0!</v>
      </c>
    </row>
    <row r="41" ht="13.5" customHeight="1"/>
    <row r="42" ht="13.5" customHeight="1"/>
    <row r="43" ht="13.5" customHeight="1"/>
    <row r="44" ht="12.75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2.75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2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2" customHeight="1"/>
    <row r="81" ht="12" customHeight="1"/>
    <row r="82" ht="12" customHeight="1"/>
  </sheetData>
  <sheetProtection password="CF74" sheet="1"/>
  <mergeCells count="2">
    <mergeCell ref="J1:R1"/>
    <mergeCell ref="D1:H1"/>
  </mergeCells>
  <printOptions/>
  <pageMargins left="0.5118110236220472" right="0.31496062992125984" top="0.5511811023622047" bottom="0.5511811023622047" header="0.31496062992125984" footer="0.31496062992125984"/>
  <pageSetup fitToHeight="0" fitToWidth="0" horizontalDpi="600" verticalDpi="600" orientation="portrait" paperSize="9" scale="75" r:id="rId1"/>
  <headerFooter alignWithMargins="0">
    <oddFooter>&amp;R&amp;"Verdana,Kurziv"&amp;8&amp;K00-048Plan dodatnih podataka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J145"/>
  <sheetViews>
    <sheetView showGridLines="0" zoomScaleSheetLayoutView="40" zoomScalePageLayoutView="0" workbookViewId="0" topLeftCell="B1">
      <selection activeCell="V10" sqref="V10"/>
    </sheetView>
  </sheetViews>
  <sheetFormatPr defaultColWidth="9.140625" defaultRowHeight="12.75"/>
  <cols>
    <col min="1" max="1" width="5.00390625" style="2" hidden="1" customWidth="1"/>
    <col min="2" max="2" width="63.421875" style="2" customWidth="1"/>
    <col min="3" max="3" width="4.28125" style="2" customWidth="1"/>
    <col min="4" max="4" width="11.7109375" style="1" customWidth="1"/>
    <col min="5" max="5" width="2.7109375" style="1" customWidth="1"/>
    <col min="6" max="6" width="6.28125" style="7" customWidth="1"/>
    <col min="7" max="7" width="4.28125" style="2" customWidth="1"/>
    <col min="8" max="8" width="11.7109375" style="1" customWidth="1"/>
    <col min="9" max="9" width="2.7109375" style="1" customWidth="1"/>
    <col min="10" max="10" width="6.28125" style="7" customWidth="1"/>
    <col min="11" max="11" width="4.28125" style="2" customWidth="1"/>
    <col min="12" max="12" width="11.7109375" style="1" customWidth="1"/>
    <col min="13" max="13" width="2.7109375" style="1" customWidth="1"/>
    <col min="14" max="14" width="6.28125" style="7" customWidth="1"/>
    <col min="15" max="15" width="4.28125" style="27" customWidth="1"/>
    <col min="16" max="16" width="11.7109375" style="1" customWidth="1"/>
    <col min="17" max="17" width="2.7109375" style="1" customWidth="1"/>
    <col min="18" max="18" width="6.28125" style="7" customWidth="1"/>
    <col min="19" max="19" width="4.28125" style="6" customWidth="1"/>
    <col min="20" max="20" width="6.7109375" style="28" customWidth="1"/>
    <col min="21" max="21" width="4.28125" style="29" customWidth="1"/>
    <col min="22" max="22" width="11.28125" style="1" customWidth="1"/>
    <col min="23" max="23" width="2.28125" style="1" customWidth="1"/>
    <col min="24" max="24" width="6.28125" style="7" customWidth="1"/>
    <col min="25" max="25" width="4.28125" style="27" customWidth="1"/>
    <col min="26" max="26" width="11.28125" style="1" customWidth="1"/>
    <col min="27" max="27" width="2.28125" style="1" customWidth="1"/>
    <col min="28" max="28" width="6.28125" style="7" customWidth="1"/>
    <col min="29" max="29" width="4.28125" style="6" customWidth="1"/>
    <col min="30" max="30" width="11.28125" style="1" customWidth="1"/>
    <col min="31" max="31" width="2.28125" style="1" customWidth="1"/>
    <col min="32" max="32" width="6.28125" style="7" customWidth="1"/>
    <col min="33" max="33" width="4.28125" style="27" customWidth="1"/>
    <col min="34" max="34" width="11.28125" style="1" customWidth="1"/>
    <col min="35" max="35" width="2.28125" style="1" customWidth="1"/>
    <col min="36" max="36" width="6.28125" style="7" customWidth="1"/>
    <col min="37" max="16384" width="9.140625" style="2" customWidth="1"/>
  </cols>
  <sheetData>
    <row r="1" spans="2:4" ht="13.5" customHeight="1">
      <c r="B1" s="2" t="s">
        <v>117</v>
      </c>
      <c r="D1" s="3" t="s">
        <v>112</v>
      </c>
    </row>
    <row r="2" ht="13.5" customHeight="1"/>
    <row r="3" spans="1:36" s="34" customFormat="1" ht="25.5" customHeight="1">
      <c r="A3" s="30"/>
      <c r="B3" s="30" t="s">
        <v>0</v>
      </c>
      <c r="C3" s="4"/>
      <c r="D3" s="131" t="s">
        <v>102</v>
      </c>
      <c r="E3" s="131"/>
      <c r="F3" s="131"/>
      <c r="G3" s="4"/>
      <c r="H3" s="131" t="s">
        <v>100</v>
      </c>
      <c r="I3" s="131"/>
      <c r="J3" s="131"/>
      <c r="K3" s="4"/>
      <c r="L3" s="131" t="s">
        <v>103</v>
      </c>
      <c r="M3" s="131"/>
      <c r="N3" s="131"/>
      <c r="O3" s="31"/>
      <c r="P3" s="131" t="s">
        <v>104</v>
      </c>
      <c r="Q3" s="131"/>
      <c r="R3" s="131"/>
      <c r="S3" s="32"/>
      <c r="T3" s="33" t="s">
        <v>1</v>
      </c>
      <c r="U3" s="2"/>
      <c r="V3" s="131" t="s">
        <v>105</v>
      </c>
      <c r="W3" s="131"/>
      <c r="X3" s="131"/>
      <c r="Y3" s="31"/>
      <c r="Z3" s="131" t="s">
        <v>106</v>
      </c>
      <c r="AA3" s="131"/>
      <c r="AB3" s="131"/>
      <c r="AC3" s="32"/>
      <c r="AD3" s="131" t="s">
        <v>107</v>
      </c>
      <c r="AE3" s="131"/>
      <c r="AF3" s="131"/>
      <c r="AG3" s="31"/>
      <c r="AH3" s="131" t="s">
        <v>108</v>
      </c>
      <c r="AI3" s="131"/>
      <c r="AJ3" s="131"/>
    </row>
    <row r="4" spans="1:36" s="37" customFormat="1" ht="3.75" customHeight="1">
      <c r="A4" s="35"/>
      <c r="B4" s="35"/>
      <c r="C4" s="4"/>
      <c r="D4" s="8"/>
      <c r="E4" s="8"/>
      <c r="F4" s="9"/>
      <c r="G4" s="4"/>
      <c r="H4" s="8"/>
      <c r="I4" s="8"/>
      <c r="J4" s="9"/>
      <c r="K4" s="4"/>
      <c r="L4" s="36"/>
      <c r="M4" s="8"/>
      <c r="N4" s="9"/>
      <c r="O4" s="31"/>
      <c r="P4" s="36"/>
      <c r="Q4" s="8"/>
      <c r="R4" s="9"/>
      <c r="S4" s="32"/>
      <c r="T4" s="36"/>
      <c r="U4" s="2"/>
      <c r="V4" s="36"/>
      <c r="W4" s="8"/>
      <c r="X4" s="9"/>
      <c r="Y4" s="31"/>
      <c r="Z4" s="36"/>
      <c r="AA4" s="8"/>
      <c r="AB4" s="9"/>
      <c r="AC4" s="32"/>
      <c r="AD4" s="36"/>
      <c r="AE4" s="8"/>
      <c r="AF4" s="9"/>
      <c r="AG4" s="31"/>
      <c r="AH4" s="36"/>
      <c r="AI4" s="8"/>
      <c r="AJ4" s="9"/>
    </row>
    <row r="5" ht="13.5" customHeight="1"/>
    <row r="6" spans="1:36" ht="13.5" customHeight="1">
      <c r="A6" s="38">
        <v>10</v>
      </c>
      <c r="B6" s="38" t="s">
        <v>2</v>
      </c>
      <c r="C6" s="11"/>
      <c r="D6" s="39">
        <f>D8+D14+D19</f>
        <v>16115976</v>
      </c>
      <c r="F6" s="10">
        <f>D6/D51</f>
        <v>0.9840149837203161</v>
      </c>
      <c r="G6" s="11"/>
      <c r="H6" s="39">
        <f>H8+H14+H19</f>
        <v>15050880</v>
      </c>
      <c r="J6" s="10">
        <f>H6/H51</f>
        <v>0.9795000351427969</v>
      </c>
      <c r="K6" s="11"/>
      <c r="L6" s="39">
        <f>L8+L14+L19</f>
        <v>22390880</v>
      </c>
      <c r="N6" s="10">
        <f>L6/L51</f>
        <v>0.9906820261328019</v>
      </c>
      <c r="P6" s="40">
        <f>+P8+P14+P19</f>
        <v>23557827.304500002</v>
      </c>
      <c r="R6" s="10">
        <f>P6/P51</f>
        <v>0.9931075248359383</v>
      </c>
      <c r="T6" s="41">
        <f>P6/L6*100</f>
        <v>105.21170809052616</v>
      </c>
      <c r="U6" s="6"/>
      <c r="V6" s="40">
        <f>+V8+V14+V19</f>
        <v>2800483.236</v>
      </c>
      <c r="X6" s="10">
        <f>V6/V51</f>
        <v>0.9780799856848885</v>
      </c>
      <c r="Z6" s="40">
        <f>+Z8+Z14+Z19</f>
        <v>8313386.472</v>
      </c>
      <c r="AB6" s="10">
        <f>Z6/Z51</f>
        <v>0.9878242683817736</v>
      </c>
      <c r="AD6" s="40">
        <f>+AD8+AD14+AD19</f>
        <v>20381312.2425</v>
      </c>
      <c r="AF6" s="10">
        <f>AD6/AD51</f>
        <v>0.9932803718928604</v>
      </c>
      <c r="AH6" s="40">
        <f>+AH8+AH14+AH19</f>
        <v>23557827.304500002</v>
      </c>
      <c r="AJ6" s="10">
        <f>AH6/AH51</f>
        <v>0.9931075248359383</v>
      </c>
    </row>
    <row r="7" spans="1:36" ht="13.5" customHeight="1">
      <c r="A7" s="42"/>
      <c r="B7" s="43"/>
      <c r="C7" s="11"/>
      <c r="D7" s="44"/>
      <c r="F7" s="12"/>
      <c r="G7" s="11"/>
      <c r="H7" s="44"/>
      <c r="J7" s="12"/>
      <c r="K7" s="11"/>
      <c r="L7" s="44"/>
      <c r="N7" s="12"/>
      <c r="P7" s="45"/>
      <c r="R7" s="12"/>
      <c r="T7" s="46"/>
      <c r="V7" s="45"/>
      <c r="X7" s="12"/>
      <c r="Z7" s="45"/>
      <c r="AB7" s="12"/>
      <c r="AD7" s="45"/>
      <c r="AF7" s="12"/>
      <c r="AH7" s="45"/>
      <c r="AJ7" s="12"/>
    </row>
    <row r="8" spans="1:36" ht="13.5" customHeight="1">
      <c r="A8" s="47">
        <v>100</v>
      </c>
      <c r="B8" s="48" t="s">
        <v>3</v>
      </c>
      <c r="C8" s="5"/>
      <c r="D8" s="49">
        <f>D9+D10+D12+D11</f>
        <v>16115976</v>
      </c>
      <c r="F8" s="13">
        <f>+D8/D6</f>
        <v>1</v>
      </c>
      <c r="G8" s="5"/>
      <c r="H8" s="49">
        <f>H9+H10+H12+H11</f>
        <v>15050880</v>
      </c>
      <c r="J8" s="13">
        <f>+H8/H6</f>
        <v>1</v>
      </c>
      <c r="K8" s="5"/>
      <c r="L8" s="49">
        <f>L9+L10+L12+L11</f>
        <v>22250880</v>
      </c>
      <c r="N8" s="13">
        <f>+L8/L6</f>
        <v>0.9937474543206877</v>
      </c>
      <c r="P8" s="50">
        <f>SUM(P9:P12)</f>
        <v>23407830.4785</v>
      </c>
      <c r="R8" s="13">
        <f>+P8/P6</f>
        <v>0.993632824281238</v>
      </c>
      <c r="T8" s="51">
        <f>+P8/L8*100</f>
        <v>105.19957178547546</v>
      </c>
      <c r="U8" s="6"/>
      <c r="V8" s="50">
        <f>SUM(V9:V12)</f>
        <v>2800483.236</v>
      </c>
      <c r="X8" s="13">
        <f>+V8/V6</f>
        <v>1</v>
      </c>
      <c r="Z8" s="50">
        <f>SUM(Z9:Z12)</f>
        <v>8313386.472</v>
      </c>
      <c r="AB8" s="13">
        <f>+Z8/Z6</f>
        <v>1</v>
      </c>
      <c r="AD8" s="50">
        <f>SUM(AD9:AD12)</f>
        <v>20381312.2425</v>
      </c>
      <c r="AF8" s="13">
        <f>+AD8/AD6</f>
        <v>1</v>
      </c>
      <c r="AH8" s="50">
        <f>SUM(AH9:AH12)</f>
        <v>23407830.4785</v>
      </c>
      <c r="AJ8" s="13">
        <f>+AH8/AH6</f>
        <v>0.993632824281238</v>
      </c>
    </row>
    <row r="9" spans="1:36" ht="13.5" customHeight="1">
      <c r="A9" s="52">
        <v>1000</v>
      </c>
      <c r="B9" s="53" t="s">
        <v>4</v>
      </c>
      <c r="C9" s="5"/>
      <c r="D9" s="54">
        <v>0</v>
      </c>
      <c r="F9" s="14"/>
      <c r="G9" s="5"/>
      <c r="H9" s="54">
        <v>0</v>
      </c>
      <c r="J9" s="14"/>
      <c r="K9" s="5"/>
      <c r="L9" s="55">
        <f>+'Obrazac PPR EUR'!L9</f>
        <v>0</v>
      </c>
      <c r="N9" s="14"/>
      <c r="P9" s="55">
        <f>+'Obrazac PPR EUR'!AB9*tečaj!$B$2</f>
        <v>0</v>
      </c>
      <c r="R9" s="14"/>
      <c r="T9" s="56" t="e">
        <f>+P9/L9*100</f>
        <v>#DIV/0!</v>
      </c>
      <c r="V9" s="55">
        <f>+'Obrazac PPR EUR'!AH9*tečaj!$B$2</f>
        <v>0</v>
      </c>
      <c r="X9" s="14"/>
      <c r="Z9" s="55">
        <f>+'Obrazac PPR EUR'!AL9*tečaj!$B$2</f>
        <v>0</v>
      </c>
      <c r="AB9" s="14"/>
      <c r="AD9" s="55">
        <f>+'Obrazac PPR EUR'!AP9*tečaj!$B$2</f>
        <v>0</v>
      </c>
      <c r="AF9" s="14"/>
      <c r="AH9" s="55">
        <f>+P9</f>
        <v>0</v>
      </c>
      <c r="AJ9" s="14"/>
    </row>
    <row r="10" spans="1:34" ht="13.5" customHeight="1">
      <c r="A10" s="52">
        <v>1001</v>
      </c>
      <c r="B10" s="53" t="s">
        <v>52</v>
      </c>
      <c r="C10" s="5"/>
      <c r="D10" s="54">
        <v>16085796</v>
      </c>
      <c r="G10" s="5"/>
      <c r="H10" s="54">
        <v>15000000</v>
      </c>
      <c r="K10" s="5"/>
      <c r="L10" s="55">
        <f>+'Obrazac PPR EUR'!L10</f>
        <v>22200000</v>
      </c>
      <c r="P10" s="55">
        <f>+'Obrazac PPR EUR'!AB10*tečaj!$B$2</f>
        <v>23356950</v>
      </c>
      <c r="T10" s="56">
        <f>+P10/L10*100</f>
        <v>105.21148648648648</v>
      </c>
      <c r="V10" s="55">
        <f>+'Obrazac PPR EUR'!AH10*tečaj!$B$2</f>
        <v>2787765</v>
      </c>
      <c r="Z10" s="55">
        <f>+'Obrazac PPR EUR'!AL10*tečaj!$B$2</f>
        <v>8287950</v>
      </c>
      <c r="AD10" s="55">
        <f>+'Obrazac PPR EUR'!AP10*tečaj!$B$2</f>
        <v>20343150</v>
      </c>
      <c r="AH10" s="55">
        <f>+P10</f>
        <v>23356950</v>
      </c>
    </row>
    <row r="11" spans="1:34" ht="13.5" customHeight="1">
      <c r="A11" s="52">
        <v>1002</v>
      </c>
      <c r="B11" s="53" t="s">
        <v>5</v>
      </c>
      <c r="C11" s="5"/>
      <c r="D11" s="54">
        <v>30180</v>
      </c>
      <c r="G11" s="5"/>
      <c r="H11" s="54">
        <v>50880</v>
      </c>
      <c r="K11" s="5"/>
      <c r="L11" s="55">
        <f>+'Obrazac PPR EUR'!L11</f>
        <v>50880</v>
      </c>
      <c r="P11" s="55">
        <f>+'Obrazac PPR EUR'!AB11*tečaj!$B$2</f>
        <v>50880.478500000005</v>
      </c>
      <c r="T11" s="56">
        <f>+P11/L11*100</f>
        <v>100.00094044811321</v>
      </c>
      <c r="V11" s="55">
        <f>+'Obrazac PPR EUR'!AH11*tečaj!$B$2</f>
        <v>12718.236</v>
      </c>
      <c r="Z11" s="55">
        <f>+'Obrazac PPR EUR'!AL11*tečaj!$B$2</f>
        <v>25436.472</v>
      </c>
      <c r="AD11" s="55">
        <f>+'Obrazac PPR EUR'!AP11*tečaj!$B$2</f>
        <v>38162.2425</v>
      </c>
      <c r="AH11" s="55">
        <f>+P11</f>
        <v>50880.478500000005</v>
      </c>
    </row>
    <row r="12" spans="1:34" ht="13.5" customHeight="1">
      <c r="A12" s="52">
        <v>1003</v>
      </c>
      <c r="B12" s="53" t="s">
        <v>6</v>
      </c>
      <c r="C12" s="5"/>
      <c r="D12" s="54">
        <v>0</v>
      </c>
      <c r="G12" s="5"/>
      <c r="H12" s="54">
        <v>0</v>
      </c>
      <c r="K12" s="5"/>
      <c r="L12" s="55">
        <f>+'Obrazac PPR EUR'!L12</f>
        <v>0</v>
      </c>
      <c r="P12" s="55">
        <f>+'Obrazac PPR EUR'!AB12*tečaj!$B$2</f>
        <v>0</v>
      </c>
      <c r="T12" s="56" t="e">
        <f>+P12/L12*100</f>
        <v>#DIV/0!</v>
      </c>
      <c r="V12" s="55">
        <f>+'Obrazac PPR EUR'!AH12*tečaj!$B$2</f>
        <v>0</v>
      </c>
      <c r="Z12" s="55">
        <f>+'Obrazac PPR EUR'!AL12*tečaj!$B$2</f>
        <v>0</v>
      </c>
      <c r="AD12" s="55">
        <f>+'Obrazac PPR EUR'!AP12*tečaj!$B$2</f>
        <v>0</v>
      </c>
      <c r="AH12" s="55">
        <f>+P12</f>
        <v>0</v>
      </c>
    </row>
    <row r="13" spans="1:36" ht="13.5" customHeight="1">
      <c r="A13" s="42"/>
      <c r="B13" s="53"/>
      <c r="C13" s="5"/>
      <c r="D13" s="54"/>
      <c r="F13" s="12"/>
      <c r="G13" s="5"/>
      <c r="H13" s="54"/>
      <c r="J13" s="12"/>
      <c r="K13" s="5"/>
      <c r="L13" s="54"/>
      <c r="N13" s="12"/>
      <c r="P13" s="55"/>
      <c r="R13" s="12"/>
      <c r="T13" s="56"/>
      <c r="V13" s="55"/>
      <c r="X13" s="12"/>
      <c r="Z13" s="55"/>
      <c r="AB13" s="12"/>
      <c r="AD13" s="55"/>
      <c r="AF13" s="12"/>
      <c r="AH13" s="55"/>
      <c r="AJ13" s="12"/>
    </row>
    <row r="14" spans="1:36" ht="13.5" customHeight="1">
      <c r="A14" s="47">
        <v>101</v>
      </c>
      <c r="B14" s="48" t="s">
        <v>7</v>
      </c>
      <c r="C14" s="5"/>
      <c r="D14" s="49">
        <f>D15+D16+D17</f>
        <v>0</v>
      </c>
      <c r="F14" s="13">
        <f>+D14/D6</f>
        <v>0</v>
      </c>
      <c r="G14" s="5"/>
      <c r="H14" s="49">
        <f>H15+H16+H17</f>
        <v>0</v>
      </c>
      <c r="J14" s="13">
        <f>+H14/H6</f>
        <v>0</v>
      </c>
      <c r="K14" s="5"/>
      <c r="L14" s="49">
        <f>L15+L16+L17</f>
        <v>0</v>
      </c>
      <c r="N14" s="13">
        <f>+L14/L6</f>
        <v>0</v>
      </c>
      <c r="P14" s="50">
        <f>+P15+P16+P17</f>
        <v>0</v>
      </c>
      <c r="R14" s="13">
        <f>+P14/P6</f>
        <v>0</v>
      </c>
      <c r="T14" s="51" t="e">
        <f>+P14/L14*100</f>
        <v>#DIV/0!</v>
      </c>
      <c r="U14" s="6"/>
      <c r="V14" s="50">
        <f>+V15+V16+V17</f>
        <v>0</v>
      </c>
      <c r="X14" s="13">
        <f>+V14/V6</f>
        <v>0</v>
      </c>
      <c r="Z14" s="50">
        <f>+Z15+Z16+Z17</f>
        <v>0</v>
      </c>
      <c r="AB14" s="13">
        <f>+Z14/Z6</f>
        <v>0</v>
      </c>
      <c r="AD14" s="50">
        <f>+AD15+AD16+AD17</f>
        <v>0</v>
      </c>
      <c r="AF14" s="13">
        <f>+AD14/AD6</f>
        <v>0</v>
      </c>
      <c r="AH14" s="50">
        <f>+AH15+AH16+AH17</f>
        <v>0</v>
      </c>
      <c r="AJ14" s="13">
        <f>+AH14/AH6</f>
        <v>0</v>
      </c>
    </row>
    <row r="15" spans="1:36" ht="13.5" customHeight="1">
      <c r="A15" s="52">
        <v>1010</v>
      </c>
      <c r="B15" s="53" t="s">
        <v>7</v>
      </c>
      <c r="C15" s="5"/>
      <c r="D15" s="54">
        <v>0</v>
      </c>
      <c r="F15" s="14"/>
      <c r="G15" s="5"/>
      <c r="H15" s="54">
        <v>0</v>
      </c>
      <c r="J15" s="14"/>
      <c r="K15" s="5"/>
      <c r="L15" s="55">
        <f>+'Obrazac PPR EUR'!L15</f>
        <v>0</v>
      </c>
      <c r="N15" s="14"/>
      <c r="P15" s="55">
        <f>+'Obrazac PPR EUR'!AB15*tečaj!$B$2</f>
        <v>0</v>
      </c>
      <c r="R15" s="14"/>
      <c r="T15" s="56" t="e">
        <f>+P15/L15*100</f>
        <v>#DIV/0!</v>
      </c>
      <c r="V15" s="55">
        <f>+'Obrazac PPR EUR'!AH15*tečaj!$B$2</f>
        <v>0</v>
      </c>
      <c r="X15" s="14"/>
      <c r="Z15" s="55">
        <f>+'Obrazac PPR EUR'!AL15*tečaj!$B$2</f>
        <v>0</v>
      </c>
      <c r="AB15" s="14"/>
      <c r="AD15" s="55">
        <f>+'Obrazac PPR EUR'!AP15*tečaj!$B$2</f>
        <v>0</v>
      </c>
      <c r="AF15" s="14"/>
      <c r="AH15" s="55">
        <f>+P15</f>
        <v>0</v>
      </c>
      <c r="AJ15" s="14"/>
    </row>
    <row r="16" spans="1:34" ht="13.5" customHeight="1">
      <c r="A16" s="52">
        <v>1011</v>
      </c>
      <c r="B16" s="53" t="s">
        <v>8</v>
      </c>
      <c r="C16" s="5"/>
      <c r="D16" s="54">
        <v>0</v>
      </c>
      <c r="G16" s="5"/>
      <c r="H16" s="54">
        <v>0</v>
      </c>
      <c r="K16" s="5"/>
      <c r="L16" s="55">
        <f>+'Obrazac PPR EUR'!L16</f>
        <v>0</v>
      </c>
      <c r="P16" s="55">
        <f>+'Obrazac PPR EUR'!AB16*tečaj!$B$2</f>
        <v>0</v>
      </c>
      <c r="T16" s="56" t="e">
        <f>+P16/L16*100</f>
        <v>#DIV/0!</v>
      </c>
      <c r="V16" s="55">
        <f>+'Obrazac PPR EUR'!AH16*tečaj!$B$2</f>
        <v>0</v>
      </c>
      <c r="Z16" s="55">
        <f>+'Obrazac PPR EUR'!AL16*tečaj!$B$2</f>
        <v>0</v>
      </c>
      <c r="AD16" s="55">
        <f>+'Obrazac PPR EUR'!AP16*tečaj!$B$2</f>
        <v>0</v>
      </c>
      <c r="AH16" s="55">
        <f>+P16</f>
        <v>0</v>
      </c>
    </row>
    <row r="17" spans="1:34" ht="13.5" customHeight="1">
      <c r="A17" s="52">
        <v>1012</v>
      </c>
      <c r="B17" s="53" t="s">
        <v>9</v>
      </c>
      <c r="C17" s="5"/>
      <c r="D17" s="54">
        <v>0</v>
      </c>
      <c r="G17" s="5"/>
      <c r="H17" s="54">
        <v>0</v>
      </c>
      <c r="K17" s="5"/>
      <c r="L17" s="55">
        <f>+'Obrazac PPR EUR'!L17</f>
        <v>0</v>
      </c>
      <c r="P17" s="55">
        <f>+'Obrazac PPR EUR'!AB17*tečaj!$B$2</f>
        <v>0</v>
      </c>
      <c r="T17" s="56" t="e">
        <f>+P17/L17*100</f>
        <v>#DIV/0!</v>
      </c>
      <c r="V17" s="55">
        <f>+'Obrazac PPR EUR'!AH17*tečaj!$B$2</f>
        <v>0</v>
      </c>
      <c r="Z17" s="55">
        <f>+'Obrazac PPR EUR'!AL17*tečaj!$B$2</f>
        <v>0</v>
      </c>
      <c r="AD17" s="55">
        <f>+'Obrazac PPR EUR'!AP17*tečaj!$B$2</f>
        <v>0</v>
      </c>
      <c r="AH17" s="55">
        <f>+P17</f>
        <v>0</v>
      </c>
    </row>
    <row r="18" spans="1:36" ht="13.5" customHeight="1">
      <c r="A18" s="42"/>
      <c r="B18" s="53"/>
      <c r="C18" s="5"/>
      <c r="D18" s="54"/>
      <c r="F18" s="12"/>
      <c r="G18" s="5"/>
      <c r="H18" s="54"/>
      <c r="J18" s="12"/>
      <c r="K18" s="5"/>
      <c r="L18" s="54"/>
      <c r="N18" s="12"/>
      <c r="P18" s="55"/>
      <c r="R18" s="12"/>
      <c r="T18" s="56"/>
      <c r="V18" s="55"/>
      <c r="X18" s="12"/>
      <c r="Z18" s="55"/>
      <c r="AB18" s="12"/>
      <c r="AD18" s="55"/>
      <c r="AF18" s="12"/>
      <c r="AH18" s="55"/>
      <c r="AJ18" s="12"/>
    </row>
    <row r="19" spans="1:36" ht="13.5" customHeight="1">
      <c r="A19" s="47">
        <v>102</v>
      </c>
      <c r="B19" s="48" t="s">
        <v>10</v>
      </c>
      <c r="C19" s="5"/>
      <c r="D19" s="49">
        <f>D20+D21+D22</f>
        <v>0</v>
      </c>
      <c r="F19" s="13">
        <f>+D19/D6</f>
        <v>0</v>
      </c>
      <c r="G19" s="5"/>
      <c r="H19" s="49">
        <f>H20+H21+H22</f>
        <v>0</v>
      </c>
      <c r="J19" s="13">
        <f>+H19/H6</f>
        <v>0</v>
      </c>
      <c r="K19" s="5"/>
      <c r="L19" s="49">
        <f>L20+L21+L22</f>
        <v>140000</v>
      </c>
      <c r="N19" s="13">
        <f>+L19/L6</f>
        <v>0.006252545679312291</v>
      </c>
      <c r="P19" s="50">
        <f>+P20+P21+P22</f>
        <v>149996.826</v>
      </c>
      <c r="R19" s="13">
        <f>+P19/P6</f>
        <v>0.006367175718761963</v>
      </c>
      <c r="T19" s="51">
        <f>+P19/L19*100</f>
        <v>107.14059</v>
      </c>
      <c r="V19" s="50">
        <f>+V20+V21+V22</f>
        <v>0</v>
      </c>
      <c r="X19" s="13">
        <f>+V19/V6</f>
        <v>0</v>
      </c>
      <c r="Z19" s="50">
        <f>+Z20+Z21+Z22</f>
        <v>0</v>
      </c>
      <c r="AB19" s="13">
        <f>+Z19/Z6</f>
        <v>0</v>
      </c>
      <c r="AD19" s="50">
        <f>+AD20+AD21+AD22</f>
        <v>0</v>
      </c>
      <c r="AF19" s="13">
        <f>+AD19/AD6</f>
        <v>0</v>
      </c>
      <c r="AH19" s="50">
        <f>+AH20+AH21+AH22</f>
        <v>149996.826</v>
      </c>
      <c r="AJ19" s="13">
        <f>+AH19/AH6</f>
        <v>0.006367175718761963</v>
      </c>
    </row>
    <row r="20" spans="1:36" ht="13.5" customHeight="1">
      <c r="A20" s="52">
        <v>1020</v>
      </c>
      <c r="B20" s="53" t="s">
        <v>11</v>
      </c>
      <c r="C20" s="5"/>
      <c r="D20" s="54">
        <v>0</v>
      </c>
      <c r="F20" s="14"/>
      <c r="G20" s="5"/>
      <c r="H20" s="54">
        <v>0</v>
      </c>
      <c r="J20" s="14"/>
      <c r="K20" s="5"/>
      <c r="L20" s="55">
        <f>+'Obrazac PPR EUR'!L20</f>
        <v>140000</v>
      </c>
      <c r="N20" s="14"/>
      <c r="P20" s="55">
        <f>+'Obrazac PPR EUR'!AB20*tečaj!$B$2</f>
        <v>149996.826</v>
      </c>
      <c r="R20" s="14"/>
      <c r="T20" s="56">
        <f>+P20/L20*100</f>
        <v>107.14059</v>
      </c>
      <c r="V20" s="55">
        <f>+'Obrazac PPR EUR'!AH20*tečaj!$B$2</f>
        <v>0</v>
      </c>
      <c r="X20" s="14"/>
      <c r="Z20" s="55">
        <f>+'Obrazac PPR EUR'!AL20*tečaj!$B$2</f>
        <v>0</v>
      </c>
      <c r="AB20" s="14"/>
      <c r="AD20" s="55">
        <f>+'Obrazac PPR EUR'!AP20*tečaj!$B$2</f>
        <v>0</v>
      </c>
      <c r="AF20" s="14"/>
      <c r="AH20" s="55">
        <f>+P20</f>
        <v>149996.826</v>
      </c>
      <c r="AJ20" s="14"/>
    </row>
    <row r="21" spans="1:34" ht="13.5" customHeight="1">
      <c r="A21" s="52">
        <v>1021</v>
      </c>
      <c r="B21" s="53" t="s">
        <v>53</v>
      </c>
      <c r="C21" s="5"/>
      <c r="D21" s="54">
        <v>0</v>
      </c>
      <c r="G21" s="5"/>
      <c r="H21" s="54">
        <v>0</v>
      </c>
      <c r="K21" s="5"/>
      <c r="L21" s="55">
        <f>+'Obrazac PPR EUR'!L21</f>
        <v>0</v>
      </c>
      <c r="P21" s="55">
        <f>+'Obrazac PPR EUR'!AB21*tečaj!$B$2</f>
        <v>0</v>
      </c>
      <c r="T21" s="56" t="e">
        <f>+P21/L21*100</f>
        <v>#DIV/0!</v>
      </c>
      <c r="V21" s="55">
        <f>+'Obrazac PPR EUR'!AH21*tečaj!$B$2</f>
        <v>0</v>
      </c>
      <c r="Z21" s="55">
        <f>+'Obrazac PPR EUR'!AL21*tečaj!$B$2</f>
        <v>0</v>
      </c>
      <c r="AD21" s="55">
        <f>+'Obrazac PPR EUR'!AP21*tečaj!$B$2</f>
        <v>0</v>
      </c>
      <c r="AH21" s="55">
        <f>+P21</f>
        <v>0</v>
      </c>
    </row>
    <row r="22" spans="1:34" ht="13.5" customHeight="1">
      <c r="A22" s="52">
        <v>1022</v>
      </c>
      <c r="B22" s="53" t="s">
        <v>10</v>
      </c>
      <c r="C22" s="5"/>
      <c r="D22" s="54">
        <v>0</v>
      </c>
      <c r="G22" s="5"/>
      <c r="H22" s="54">
        <v>0</v>
      </c>
      <c r="K22" s="5"/>
      <c r="L22" s="55">
        <f>+'Obrazac PPR EUR'!L22</f>
        <v>0</v>
      </c>
      <c r="P22" s="55">
        <f>+'Obrazac PPR EUR'!AB22*tečaj!$B$2</f>
        <v>0</v>
      </c>
      <c r="T22" s="56" t="e">
        <f>+P22/L22*100</f>
        <v>#DIV/0!</v>
      </c>
      <c r="V22" s="55">
        <f>+'Obrazac PPR EUR'!AH22*tečaj!$B$2</f>
        <v>0</v>
      </c>
      <c r="Z22" s="55">
        <f>+'Obrazac PPR EUR'!AL22*tečaj!$B$2</f>
        <v>0</v>
      </c>
      <c r="AD22" s="55">
        <f>+'Obrazac PPR EUR'!AP22*tečaj!$B$2</f>
        <v>0</v>
      </c>
      <c r="AH22" s="55">
        <f>+P22</f>
        <v>0</v>
      </c>
    </row>
    <row r="23" spans="1:34" ht="13.5" customHeight="1">
      <c r="A23" s="42"/>
      <c r="B23" s="57"/>
      <c r="C23" s="5"/>
      <c r="D23" s="58"/>
      <c r="G23" s="5"/>
      <c r="H23" s="58"/>
      <c r="K23" s="5"/>
      <c r="L23" s="58"/>
      <c r="P23" s="59"/>
      <c r="T23" s="60"/>
      <c r="V23" s="59"/>
      <c r="Z23" s="59"/>
      <c r="AD23" s="59"/>
      <c r="AH23" s="59"/>
    </row>
    <row r="24" spans="1:36" ht="13.5" customHeight="1">
      <c r="A24" s="38">
        <v>11</v>
      </c>
      <c r="B24" s="61" t="s">
        <v>12</v>
      </c>
      <c r="D24" s="39">
        <f>D26+D31+D36</f>
        <v>56351</v>
      </c>
      <c r="F24" s="10">
        <f>D24/D51</f>
        <v>0.0034406993623981278</v>
      </c>
      <c r="H24" s="39">
        <f>H26+H31+H36</f>
        <v>55000</v>
      </c>
      <c r="J24" s="10">
        <f>H24/H51</f>
        <v>0.0035793589433211763</v>
      </c>
      <c r="L24" s="39">
        <f>L26+L31+L36</f>
        <v>55000</v>
      </c>
      <c r="N24" s="10">
        <f>L24/L51</f>
        <v>0.002433468958669963</v>
      </c>
      <c r="P24" s="40">
        <f>+P26+P31+P36</f>
        <v>55001.850000000006</v>
      </c>
      <c r="R24" s="10">
        <f>P24/P51</f>
        <v>0.0023186667602603382</v>
      </c>
      <c r="T24" s="41">
        <f>+P24/L24*100</f>
        <v>100.00336363636364</v>
      </c>
      <c r="V24" s="40">
        <f>+V26+V31+V36</f>
        <v>6027.6</v>
      </c>
      <c r="X24" s="10">
        <f>V24/V51</f>
        <v>0.002105163439626544</v>
      </c>
      <c r="Z24" s="40">
        <f>+Z26+Z31+Z36</f>
        <v>14315.55</v>
      </c>
      <c r="AB24" s="10">
        <f>Z24/Z51</f>
        <v>0.001701021329016917</v>
      </c>
      <c r="AD24" s="40">
        <f>+AD26+AD31+AD36</f>
        <v>39932.850000000006</v>
      </c>
      <c r="AF24" s="10">
        <f>AD24/AD51</f>
        <v>0.00194612180152128</v>
      </c>
      <c r="AH24" s="40">
        <f>+AH26+AH31+AH36</f>
        <v>55001.850000000006</v>
      </c>
      <c r="AJ24" s="10">
        <f>AH24/AH51</f>
        <v>0.0023186667602603382</v>
      </c>
    </row>
    <row r="25" spans="1:36" ht="13.5" customHeight="1">
      <c r="A25" s="42"/>
      <c r="B25" s="62"/>
      <c r="D25" s="44"/>
      <c r="F25" s="12"/>
      <c r="H25" s="44"/>
      <c r="J25" s="12"/>
      <c r="L25" s="44"/>
      <c r="N25" s="12"/>
      <c r="P25" s="45"/>
      <c r="R25" s="12"/>
      <c r="T25" s="46"/>
      <c r="V25" s="45"/>
      <c r="X25" s="12"/>
      <c r="Z25" s="45"/>
      <c r="AB25" s="12"/>
      <c r="AD25" s="45"/>
      <c r="AF25" s="12"/>
      <c r="AH25" s="45"/>
      <c r="AJ25" s="12"/>
    </row>
    <row r="26" spans="1:36" ht="13.5" customHeight="1">
      <c r="A26" s="47">
        <v>110</v>
      </c>
      <c r="B26" s="48" t="s">
        <v>13</v>
      </c>
      <c r="C26" s="5"/>
      <c r="D26" s="49">
        <f>SUM(D27:D29)</f>
        <v>0</v>
      </c>
      <c r="F26" s="13">
        <f>+D26/D24</f>
        <v>0</v>
      </c>
      <c r="G26" s="5"/>
      <c r="H26" s="49">
        <f>SUM(H27:H29)</f>
        <v>0</v>
      </c>
      <c r="J26" s="13">
        <f>+H26/H24</f>
        <v>0</v>
      </c>
      <c r="K26" s="5"/>
      <c r="L26" s="49">
        <f>SUM(L27:L29)</f>
        <v>0</v>
      </c>
      <c r="N26" s="13">
        <f>+L26/L24</f>
        <v>0</v>
      </c>
      <c r="P26" s="50">
        <f>SUM(P27:P29)</f>
        <v>0</v>
      </c>
      <c r="R26" s="13">
        <f>+P26/P24</f>
        <v>0</v>
      </c>
      <c r="T26" s="51" t="e">
        <f>+P26/L26*100</f>
        <v>#DIV/0!</v>
      </c>
      <c r="V26" s="50">
        <f>SUM(V27:V29)</f>
        <v>0</v>
      </c>
      <c r="X26" s="13">
        <f>+V26/V24</f>
        <v>0</v>
      </c>
      <c r="Z26" s="50">
        <f>SUM(Z27:Z29)</f>
        <v>0</v>
      </c>
      <c r="AB26" s="13">
        <f>+Z26/Z24</f>
        <v>0</v>
      </c>
      <c r="AD26" s="50">
        <f>SUM(AD27:AD29)</f>
        <v>0</v>
      </c>
      <c r="AF26" s="13">
        <f>+AD26/AD24</f>
        <v>0</v>
      </c>
      <c r="AH26" s="50">
        <f>SUM(AH27:AH29)</f>
        <v>0</v>
      </c>
      <c r="AJ26" s="13">
        <f>+AH26/AH24</f>
        <v>0</v>
      </c>
    </row>
    <row r="27" spans="1:36" ht="13.5" customHeight="1">
      <c r="A27" s="52">
        <v>1100</v>
      </c>
      <c r="B27" s="53" t="s">
        <v>14</v>
      </c>
      <c r="C27" s="5"/>
      <c r="D27" s="54">
        <v>0</v>
      </c>
      <c r="F27" s="14"/>
      <c r="G27" s="5"/>
      <c r="H27" s="54">
        <v>0</v>
      </c>
      <c r="J27" s="14"/>
      <c r="K27" s="5"/>
      <c r="L27" s="55">
        <f>+'Obrazac PPR EUR'!L27</f>
        <v>0</v>
      </c>
      <c r="N27" s="14"/>
      <c r="P27" s="55">
        <f>+'Obrazac PPR EUR'!AB27*tečaj!$B$2</f>
        <v>0</v>
      </c>
      <c r="R27" s="14"/>
      <c r="T27" s="56" t="e">
        <f>+P27/L27*100</f>
        <v>#DIV/0!</v>
      </c>
      <c r="V27" s="55">
        <f>+'Obrazac PPR EUR'!AH27*tečaj!$B$2</f>
        <v>0</v>
      </c>
      <c r="X27" s="14"/>
      <c r="Z27" s="55">
        <f>+'Obrazac PPR EUR'!AL27*tečaj!$B$2</f>
        <v>0</v>
      </c>
      <c r="AB27" s="14"/>
      <c r="AD27" s="55">
        <f>+'Obrazac PPR EUR'!AP27*tečaj!$B$2</f>
        <v>0</v>
      </c>
      <c r="AF27" s="14"/>
      <c r="AH27" s="55">
        <f>+P27</f>
        <v>0</v>
      </c>
      <c r="AJ27" s="14"/>
    </row>
    <row r="28" spans="1:34" ht="13.5" customHeight="1">
      <c r="A28" s="52">
        <v>1101</v>
      </c>
      <c r="B28" s="53" t="s">
        <v>15</v>
      </c>
      <c r="C28" s="5"/>
      <c r="D28" s="54">
        <v>0</v>
      </c>
      <c r="G28" s="5"/>
      <c r="H28" s="54">
        <v>0</v>
      </c>
      <c r="K28" s="5"/>
      <c r="L28" s="55">
        <f>+'Obrazac PPR EUR'!L28</f>
        <v>0</v>
      </c>
      <c r="P28" s="55">
        <f>+'Obrazac PPR EUR'!AB28*tečaj!$B$2</f>
        <v>0</v>
      </c>
      <c r="T28" s="56" t="e">
        <f>+P28/L28*100</f>
        <v>#DIV/0!</v>
      </c>
      <c r="V28" s="55">
        <f>+'Obrazac PPR EUR'!AH28*tečaj!$B$2</f>
        <v>0</v>
      </c>
      <c r="Z28" s="55">
        <f>+'Obrazac PPR EUR'!AL28*tečaj!$B$2</f>
        <v>0</v>
      </c>
      <c r="AD28" s="55">
        <f>+'Obrazac PPR EUR'!AP28*tečaj!$B$2</f>
        <v>0</v>
      </c>
      <c r="AH28" s="55">
        <f>+P28</f>
        <v>0</v>
      </c>
    </row>
    <row r="29" spans="1:34" ht="13.5" customHeight="1">
      <c r="A29" s="52">
        <v>1102</v>
      </c>
      <c r="B29" s="53" t="s">
        <v>16</v>
      </c>
      <c r="C29" s="5"/>
      <c r="D29" s="54">
        <v>0</v>
      </c>
      <c r="G29" s="5"/>
      <c r="H29" s="54">
        <v>0</v>
      </c>
      <c r="K29" s="5"/>
      <c r="L29" s="55">
        <f>+'Obrazac PPR EUR'!L29</f>
        <v>0</v>
      </c>
      <c r="P29" s="55">
        <f>+'Obrazac PPR EUR'!AB29*tečaj!$B$2</f>
        <v>0</v>
      </c>
      <c r="T29" s="56" t="e">
        <f>+P29/L29*100</f>
        <v>#DIV/0!</v>
      </c>
      <c r="V29" s="55">
        <f>+'Obrazac PPR EUR'!AH29*tečaj!$B$2</f>
        <v>0</v>
      </c>
      <c r="Z29" s="55">
        <f>+'Obrazac PPR EUR'!AL29*tečaj!$B$2</f>
        <v>0</v>
      </c>
      <c r="AD29" s="55">
        <f>+'Obrazac PPR EUR'!AP29*tečaj!$B$2</f>
        <v>0</v>
      </c>
      <c r="AH29" s="55">
        <f>+P29</f>
        <v>0</v>
      </c>
    </row>
    <row r="30" spans="1:34" ht="13.5" customHeight="1">
      <c r="A30" s="42"/>
      <c r="B30" s="53"/>
      <c r="C30" s="5"/>
      <c r="D30" s="54"/>
      <c r="G30" s="5"/>
      <c r="H30" s="54"/>
      <c r="K30" s="5"/>
      <c r="L30" s="54"/>
      <c r="P30" s="55"/>
      <c r="T30" s="56"/>
      <c r="V30" s="55"/>
      <c r="Z30" s="55"/>
      <c r="AD30" s="55"/>
      <c r="AH30" s="55"/>
    </row>
    <row r="31" spans="1:36" ht="13.5" customHeight="1">
      <c r="A31" s="47">
        <v>111</v>
      </c>
      <c r="B31" s="48" t="s">
        <v>17</v>
      </c>
      <c r="C31" s="5"/>
      <c r="D31" s="49">
        <f>+D32+D33+D34</f>
        <v>35351</v>
      </c>
      <c r="F31" s="15">
        <f>+D31/D24</f>
        <v>0.6273358059306845</v>
      </c>
      <c r="G31" s="5"/>
      <c r="H31" s="49">
        <f>+H32+H33+H34</f>
        <v>35000</v>
      </c>
      <c r="J31" s="15">
        <f>+H31/H24</f>
        <v>0.6363636363636364</v>
      </c>
      <c r="K31" s="5"/>
      <c r="L31" s="49">
        <f>+L32+L33+L34</f>
        <v>35000</v>
      </c>
      <c r="N31" s="15">
        <f>+L31/L24</f>
        <v>0.6363636363636364</v>
      </c>
      <c r="P31" s="50">
        <f>SUM(P32:P34)</f>
        <v>35412.15</v>
      </c>
      <c r="R31" s="15">
        <f>+P31/P24</f>
        <v>0.6438356164383561</v>
      </c>
      <c r="T31" s="51">
        <f>+P31/L31*100</f>
        <v>101.17757142857143</v>
      </c>
      <c r="V31" s="50">
        <f>SUM(V32:V34)</f>
        <v>5274.150000000001</v>
      </c>
      <c r="X31" s="15">
        <f>+V31/V24</f>
        <v>0.875</v>
      </c>
      <c r="Z31" s="50">
        <f>SUM(Z32:Z34)</f>
        <v>9041.4</v>
      </c>
      <c r="AB31" s="15">
        <f>+Z31/Z24</f>
        <v>0.631578947368421</v>
      </c>
      <c r="AD31" s="50">
        <f>SUM(AD32:AD34)</f>
        <v>21096.600000000002</v>
      </c>
      <c r="AF31" s="15">
        <f>+AD31/AD24</f>
        <v>0.5283018867924528</v>
      </c>
      <c r="AH31" s="50">
        <f>SUM(AH32:AH34)</f>
        <v>35412.15</v>
      </c>
      <c r="AJ31" s="15">
        <f>+AH31/AH24</f>
        <v>0.6438356164383561</v>
      </c>
    </row>
    <row r="32" spans="1:36" ht="13.5" customHeight="1">
      <c r="A32" s="52">
        <v>1110</v>
      </c>
      <c r="B32" s="53" t="s">
        <v>54</v>
      </c>
      <c r="C32" s="5"/>
      <c r="D32" s="54">
        <v>0</v>
      </c>
      <c r="F32" s="14"/>
      <c r="G32" s="5"/>
      <c r="H32" s="54">
        <v>0</v>
      </c>
      <c r="J32" s="14"/>
      <c r="K32" s="5"/>
      <c r="L32" s="55">
        <f>+'Obrazac PPR EUR'!L32</f>
        <v>0</v>
      </c>
      <c r="N32" s="14"/>
      <c r="P32" s="55">
        <f>+'Obrazac PPR EUR'!AB32*tečaj!$B$2</f>
        <v>0</v>
      </c>
      <c r="R32" s="14"/>
      <c r="T32" s="56" t="e">
        <f>+P32/L32*100</f>
        <v>#DIV/0!</v>
      </c>
      <c r="V32" s="55">
        <f>+'Obrazac PPR EUR'!AH32*tečaj!$B$2</f>
        <v>0</v>
      </c>
      <c r="X32" s="14"/>
      <c r="Z32" s="55">
        <f>+'Obrazac PPR EUR'!AL32*tečaj!$B$2</f>
        <v>0</v>
      </c>
      <c r="AB32" s="14"/>
      <c r="AD32" s="55">
        <f>+'Obrazac PPR EUR'!AP32*tečaj!$B$2</f>
        <v>0</v>
      </c>
      <c r="AF32" s="14"/>
      <c r="AH32" s="55">
        <f>+P32</f>
        <v>0</v>
      </c>
      <c r="AJ32" s="14"/>
    </row>
    <row r="33" spans="1:34" ht="13.5" customHeight="1">
      <c r="A33" s="52">
        <v>1111</v>
      </c>
      <c r="B33" s="53" t="s">
        <v>55</v>
      </c>
      <c r="C33" s="5"/>
      <c r="D33" s="54">
        <v>35351</v>
      </c>
      <c r="G33" s="5"/>
      <c r="H33" s="54">
        <v>35000</v>
      </c>
      <c r="K33" s="5"/>
      <c r="L33" s="55">
        <f>+'Obrazac PPR EUR'!L33</f>
        <v>35000</v>
      </c>
      <c r="P33" s="55">
        <f>+'Obrazac PPR EUR'!AB33*tečaj!$B$2</f>
        <v>35412.15</v>
      </c>
      <c r="T33" s="56">
        <f>+P33/L33*100</f>
        <v>101.17757142857143</v>
      </c>
      <c r="V33" s="55">
        <f>+'Obrazac PPR EUR'!AH33*tečaj!$B$2</f>
        <v>5274.150000000001</v>
      </c>
      <c r="Z33" s="55">
        <f>+'Obrazac PPR EUR'!AL33*tečaj!$B$2</f>
        <v>9041.4</v>
      </c>
      <c r="AD33" s="55">
        <f>+'Obrazac PPR EUR'!AP33*tečaj!$B$2</f>
        <v>21096.600000000002</v>
      </c>
      <c r="AH33" s="55">
        <f>+P33</f>
        <v>35412.15</v>
      </c>
    </row>
    <row r="34" spans="1:34" ht="13.5" customHeight="1">
      <c r="A34" s="52">
        <v>1112</v>
      </c>
      <c r="B34" s="53" t="s">
        <v>18</v>
      </c>
      <c r="C34" s="5"/>
      <c r="D34" s="54">
        <v>0</v>
      </c>
      <c r="G34" s="5"/>
      <c r="H34" s="54">
        <v>0</v>
      </c>
      <c r="K34" s="5"/>
      <c r="L34" s="55">
        <f>+'Obrazac PPR EUR'!L34</f>
        <v>0</v>
      </c>
      <c r="P34" s="55">
        <f>+'Obrazac PPR EUR'!AB34*tečaj!$B$2</f>
        <v>0</v>
      </c>
      <c r="T34" s="56" t="e">
        <f>+P34/L34*100</f>
        <v>#DIV/0!</v>
      </c>
      <c r="V34" s="55">
        <f>+'Obrazac PPR EUR'!AH34*tečaj!$B$2</f>
        <v>0</v>
      </c>
      <c r="Z34" s="55">
        <f>+'Obrazac PPR EUR'!AL34*tečaj!$B$2</f>
        <v>0</v>
      </c>
      <c r="AD34" s="55">
        <f>+'Obrazac PPR EUR'!AP34*tečaj!$B$2</f>
        <v>0</v>
      </c>
      <c r="AH34" s="55">
        <f>+P34</f>
        <v>0</v>
      </c>
    </row>
    <row r="35" spans="1:36" ht="13.5" customHeight="1">
      <c r="A35" s="42"/>
      <c r="B35" s="53"/>
      <c r="C35" s="5"/>
      <c r="D35" s="54"/>
      <c r="F35" s="12"/>
      <c r="G35" s="5"/>
      <c r="H35" s="54"/>
      <c r="J35" s="12"/>
      <c r="K35" s="5"/>
      <c r="L35" s="54"/>
      <c r="N35" s="12"/>
      <c r="P35" s="55"/>
      <c r="R35" s="12"/>
      <c r="T35" s="56"/>
      <c r="V35" s="55"/>
      <c r="X35" s="12"/>
      <c r="Z35" s="55"/>
      <c r="AB35" s="12"/>
      <c r="AD35" s="55"/>
      <c r="AF35" s="12"/>
      <c r="AH35" s="55"/>
      <c r="AJ35" s="12"/>
    </row>
    <row r="36" spans="1:36" ht="13.5" customHeight="1">
      <c r="A36" s="47">
        <v>112</v>
      </c>
      <c r="B36" s="48" t="s">
        <v>19</v>
      </c>
      <c r="C36" s="5"/>
      <c r="D36" s="49">
        <f>D37+D38</f>
        <v>21000</v>
      </c>
      <c r="F36" s="13">
        <f>+D36/D24</f>
        <v>0.37266419406931556</v>
      </c>
      <c r="G36" s="5"/>
      <c r="H36" s="49">
        <f>H37+H38</f>
        <v>20000</v>
      </c>
      <c r="J36" s="13">
        <f>+H36/H24</f>
        <v>0.36363636363636365</v>
      </c>
      <c r="K36" s="5"/>
      <c r="L36" s="49">
        <f>L37+L38</f>
        <v>20000</v>
      </c>
      <c r="N36" s="13">
        <f>+L36/L24</f>
        <v>0.36363636363636365</v>
      </c>
      <c r="P36" s="50">
        <f>+P37+P38</f>
        <v>19589.7</v>
      </c>
      <c r="R36" s="13">
        <f>+P36/P24</f>
        <v>0.3561643835616438</v>
      </c>
      <c r="T36" s="51">
        <f>+P36/L36*100</f>
        <v>97.94850000000001</v>
      </c>
      <c r="V36" s="50">
        <f>+V37+V38</f>
        <v>753.45</v>
      </c>
      <c r="X36" s="13">
        <f>+V36/V24</f>
        <v>0.125</v>
      </c>
      <c r="Z36" s="50">
        <f>+Z37+Z38</f>
        <v>5274.150000000001</v>
      </c>
      <c r="AB36" s="13">
        <f>+Z36/Z24</f>
        <v>0.368421052631579</v>
      </c>
      <c r="AD36" s="50">
        <f>+AD37+AD38</f>
        <v>18836.25</v>
      </c>
      <c r="AF36" s="13">
        <f>+AD36/AD24</f>
        <v>0.4716981132075471</v>
      </c>
      <c r="AH36" s="50">
        <f>+AH37+AH38</f>
        <v>19589.7</v>
      </c>
      <c r="AJ36" s="13">
        <f>+AH36/AH24</f>
        <v>0.3561643835616438</v>
      </c>
    </row>
    <row r="37" spans="1:36" ht="13.5" customHeight="1">
      <c r="A37" s="52">
        <v>1120</v>
      </c>
      <c r="B37" s="53" t="s">
        <v>56</v>
      </c>
      <c r="C37" s="5"/>
      <c r="D37" s="54">
        <v>21000</v>
      </c>
      <c r="F37" s="14"/>
      <c r="G37" s="5"/>
      <c r="H37" s="54">
        <v>20000</v>
      </c>
      <c r="J37" s="14"/>
      <c r="K37" s="5"/>
      <c r="L37" s="55">
        <f>+'Obrazac PPR EUR'!L37</f>
        <v>20000</v>
      </c>
      <c r="N37" s="14"/>
      <c r="P37" s="55">
        <f>+'Obrazac PPR EUR'!AB37*tečaj!$B$2</f>
        <v>19589.7</v>
      </c>
      <c r="R37" s="14"/>
      <c r="T37" s="56">
        <f>+P37/L37*100</f>
        <v>97.94850000000001</v>
      </c>
      <c r="V37" s="55">
        <f>+'Obrazac PPR EUR'!AH37*tečaj!$B$2</f>
        <v>753.45</v>
      </c>
      <c r="X37" s="14"/>
      <c r="Z37" s="55">
        <f>+'Obrazac PPR EUR'!AL37*tečaj!$B$2</f>
        <v>5274.150000000001</v>
      </c>
      <c r="AB37" s="14"/>
      <c r="AD37" s="55">
        <f>+'Obrazac PPR EUR'!AP37*tečaj!$B$2</f>
        <v>18836.25</v>
      </c>
      <c r="AF37" s="14"/>
      <c r="AH37" s="55">
        <f>+P37</f>
        <v>19589.7</v>
      </c>
      <c r="AJ37" s="14"/>
    </row>
    <row r="38" spans="1:34" ht="13.5" customHeight="1">
      <c r="A38" s="52">
        <v>1121</v>
      </c>
      <c r="B38" s="53" t="s">
        <v>20</v>
      </c>
      <c r="C38" s="5"/>
      <c r="D38" s="54">
        <v>0</v>
      </c>
      <c r="G38" s="5"/>
      <c r="H38" s="54">
        <v>0</v>
      </c>
      <c r="K38" s="5"/>
      <c r="L38" s="55">
        <f>+'Obrazac PPR EUR'!L38</f>
        <v>0</v>
      </c>
      <c r="P38" s="55">
        <f>+'Obrazac PPR EUR'!AB38*tečaj!$B$2</f>
        <v>0</v>
      </c>
      <c r="T38" s="56" t="e">
        <f>+P38/L38*100</f>
        <v>#DIV/0!</v>
      </c>
      <c r="V38" s="55">
        <f>+'Obrazac PPR EUR'!AH38*tečaj!$B$2</f>
        <v>0</v>
      </c>
      <c r="Z38" s="55">
        <f>+'Obrazac PPR EUR'!AL38*tečaj!$B$2</f>
        <v>0</v>
      </c>
      <c r="AD38" s="55">
        <f>+'Obrazac PPR EUR'!AP38*tečaj!$B$2</f>
        <v>0</v>
      </c>
      <c r="AH38" s="55">
        <f>+P38</f>
        <v>0</v>
      </c>
    </row>
    <row r="39" spans="1:34" ht="13.5" customHeight="1">
      <c r="A39" s="42"/>
      <c r="B39" s="57"/>
      <c r="C39" s="5"/>
      <c r="D39" s="58"/>
      <c r="G39" s="5"/>
      <c r="H39" s="58"/>
      <c r="K39" s="5"/>
      <c r="L39" s="58"/>
      <c r="P39" s="59"/>
      <c r="T39" s="60"/>
      <c r="V39" s="59"/>
      <c r="Z39" s="59"/>
      <c r="AD39" s="59"/>
      <c r="AH39" s="59"/>
    </row>
    <row r="40" spans="1:36" ht="13.5" customHeight="1">
      <c r="A40" s="38">
        <v>12</v>
      </c>
      <c r="B40" s="61" t="s">
        <v>96</v>
      </c>
      <c r="D40" s="39">
        <f>D42</f>
        <v>205448</v>
      </c>
      <c r="F40" s="10">
        <f>D40/D51</f>
        <v>0.012544316917285773</v>
      </c>
      <c r="H40" s="39">
        <f>H42</f>
        <v>260000</v>
      </c>
      <c r="J40" s="10">
        <f>H40/H51</f>
        <v>0.016920605913881927</v>
      </c>
      <c r="L40" s="39">
        <f>L42</f>
        <v>155600</v>
      </c>
      <c r="N40" s="10">
        <f>L40/L51</f>
        <v>0.006884504908528114</v>
      </c>
      <c r="P40" s="40">
        <f>+P42</f>
        <v>108496.8</v>
      </c>
      <c r="R40" s="10">
        <f>P40/P51</f>
        <v>0.004573808403801215</v>
      </c>
      <c r="T40" s="41">
        <f>+P40/L40*100</f>
        <v>69.72802056555271</v>
      </c>
      <c r="V40" s="40">
        <f>+V42</f>
        <v>56734.785</v>
      </c>
      <c r="X40" s="10">
        <f>V40/V51</f>
        <v>0.019814850875484846</v>
      </c>
      <c r="Z40" s="40">
        <f>+Z42</f>
        <v>88153.65</v>
      </c>
      <c r="AB40" s="10">
        <f>Z40/Z51</f>
        <v>0.010474710289209436</v>
      </c>
      <c r="AD40" s="40">
        <f>+AD42</f>
        <v>97948.5</v>
      </c>
      <c r="AF40" s="10">
        <f>AD40/AD51</f>
        <v>0.004773506305618233</v>
      </c>
      <c r="AH40" s="40">
        <f>+AH42</f>
        <v>108496.8</v>
      </c>
      <c r="AJ40" s="10">
        <f>AH40/AH51</f>
        <v>0.004573808403801215</v>
      </c>
    </row>
    <row r="41" spans="1:36" ht="13.5" customHeight="1">
      <c r="A41" s="42"/>
      <c r="B41" s="62"/>
      <c r="D41" s="44"/>
      <c r="F41" s="12"/>
      <c r="H41" s="44"/>
      <c r="J41" s="12"/>
      <c r="L41" s="44"/>
      <c r="N41" s="12"/>
      <c r="P41" s="45"/>
      <c r="R41" s="12"/>
      <c r="T41" s="46"/>
      <c r="V41" s="45"/>
      <c r="X41" s="12"/>
      <c r="Z41" s="45"/>
      <c r="AB41" s="12"/>
      <c r="AD41" s="45"/>
      <c r="AF41" s="12"/>
      <c r="AH41" s="45"/>
      <c r="AJ41" s="12"/>
    </row>
    <row r="42" spans="1:36" ht="13.5" customHeight="1">
      <c r="A42" s="47">
        <v>120</v>
      </c>
      <c r="B42" s="48" t="s">
        <v>97</v>
      </c>
      <c r="C42" s="5"/>
      <c r="D42" s="49">
        <f>SUM(D43:D49)</f>
        <v>205448</v>
      </c>
      <c r="F42" s="13">
        <f>+D42/D40</f>
        <v>1</v>
      </c>
      <c r="G42" s="5"/>
      <c r="H42" s="49">
        <f>SUM(H43:H49)</f>
        <v>260000</v>
      </c>
      <c r="J42" s="13">
        <f>+H42/H40</f>
        <v>1</v>
      </c>
      <c r="K42" s="5"/>
      <c r="L42" s="49">
        <f>SUM(L43:L49)</f>
        <v>155600</v>
      </c>
      <c r="N42" s="13">
        <f>+L42/L40</f>
        <v>1</v>
      </c>
      <c r="P42" s="50">
        <f>SUM(P43:P49)</f>
        <v>108496.8</v>
      </c>
      <c r="R42" s="13">
        <f>+P42/P40</f>
        <v>1</v>
      </c>
      <c r="T42" s="51">
        <f aca="true" t="shared" si="0" ref="T42:T49">+P42/L42*100</f>
        <v>69.72802056555271</v>
      </c>
      <c r="V42" s="50">
        <f>SUM(V43:V49)</f>
        <v>56734.785</v>
      </c>
      <c r="X42" s="13">
        <f>+V42/V40</f>
        <v>1</v>
      </c>
      <c r="Z42" s="50">
        <f>SUM(Z43:Z49)</f>
        <v>88153.65</v>
      </c>
      <c r="AB42" s="13">
        <f>+Z42/Z40</f>
        <v>1</v>
      </c>
      <c r="AD42" s="50">
        <f>SUM(AD43:AD49)</f>
        <v>97948.5</v>
      </c>
      <c r="AF42" s="13">
        <f>+AD42/AD40</f>
        <v>1</v>
      </c>
      <c r="AH42" s="50">
        <f>SUM(AH43:AH49)</f>
        <v>108496.8</v>
      </c>
      <c r="AJ42" s="13">
        <f>+AH42/AH40</f>
        <v>1</v>
      </c>
    </row>
    <row r="43" spans="1:36" ht="13.5" customHeight="1">
      <c r="A43" s="52">
        <v>1200</v>
      </c>
      <c r="B43" s="53" t="s">
        <v>57</v>
      </c>
      <c r="C43" s="5"/>
      <c r="D43" s="54">
        <v>10650</v>
      </c>
      <c r="F43" s="14"/>
      <c r="G43" s="5"/>
      <c r="H43" s="54">
        <v>0</v>
      </c>
      <c r="J43" s="14"/>
      <c r="K43" s="5"/>
      <c r="L43" s="55">
        <f>+'Obrazac PPR EUR'!L43</f>
        <v>45600</v>
      </c>
      <c r="N43" s="14"/>
      <c r="P43" s="55">
        <f>+'Obrazac PPR EUR'!AB43*tečaj!$B$2</f>
        <v>0</v>
      </c>
      <c r="R43" s="14"/>
      <c r="T43" s="56">
        <f t="shared" si="0"/>
        <v>0</v>
      </c>
      <c r="V43" s="55">
        <f>+'Obrazac PPR EUR'!AH43*tečaj!$B$2</f>
        <v>0</v>
      </c>
      <c r="X43" s="14"/>
      <c r="Z43" s="55">
        <f>+'Obrazac PPR EUR'!AL43*tečaj!$B$2</f>
        <v>0</v>
      </c>
      <c r="AB43" s="14"/>
      <c r="AD43" s="55">
        <f>+'Obrazac PPR EUR'!AP43*tečaj!$B$2</f>
        <v>0</v>
      </c>
      <c r="AF43" s="14"/>
      <c r="AH43" s="55">
        <f aca="true" t="shared" si="1" ref="AH43:AH49">+P43</f>
        <v>0</v>
      </c>
      <c r="AJ43" s="14"/>
    </row>
    <row r="44" spans="1:34" ht="13.5" customHeight="1">
      <c r="A44" s="52">
        <v>1201</v>
      </c>
      <c r="B44" s="53" t="s">
        <v>21</v>
      </c>
      <c r="C44" s="5"/>
      <c r="D44" s="54">
        <v>0</v>
      </c>
      <c r="G44" s="5"/>
      <c r="H44" s="54">
        <v>0</v>
      </c>
      <c r="K44" s="5"/>
      <c r="L44" s="55">
        <f>+'Obrazac PPR EUR'!L44</f>
        <v>0</v>
      </c>
      <c r="P44" s="55">
        <f>+'Obrazac PPR EUR'!AB44*tečaj!$B$2</f>
        <v>0</v>
      </c>
      <c r="T44" s="56" t="e">
        <f t="shared" si="0"/>
        <v>#DIV/0!</v>
      </c>
      <c r="V44" s="55">
        <f>+'Obrazac PPR EUR'!AH44*tečaj!$B$2</f>
        <v>0</v>
      </c>
      <c r="Z44" s="55">
        <f>+'Obrazac PPR EUR'!AL44*tečaj!$B$2</f>
        <v>0</v>
      </c>
      <c r="AD44" s="55">
        <f>+'Obrazac PPR EUR'!AP44*tečaj!$B$2</f>
        <v>0</v>
      </c>
      <c r="AH44" s="55">
        <f t="shared" si="1"/>
        <v>0</v>
      </c>
    </row>
    <row r="45" spans="1:34" ht="13.5" customHeight="1">
      <c r="A45" s="52">
        <v>1202</v>
      </c>
      <c r="B45" s="53" t="s">
        <v>22</v>
      </c>
      <c r="C45" s="5"/>
      <c r="D45" s="54">
        <v>0</v>
      </c>
      <c r="G45" s="5"/>
      <c r="H45" s="54">
        <v>0</v>
      </c>
      <c r="K45" s="5"/>
      <c r="L45" s="55">
        <f>+'Obrazac PPR EUR'!L45</f>
        <v>0</v>
      </c>
      <c r="P45" s="55">
        <f>+'Obrazac PPR EUR'!AB45*tečaj!$B$2</f>
        <v>0</v>
      </c>
      <c r="T45" s="56" t="e">
        <f t="shared" si="0"/>
        <v>#DIV/0!</v>
      </c>
      <c r="V45" s="55">
        <f>+'Obrazac PPR EUR'!AH45*tečaj!$B$2</f>
        <v>0</v>
      </c>
      <c r="Z45" s="55">
        <f>+'Obrazac PPR EUR'!AL45*tečaj!$B$2</f>
        <v>0</v>
      </c>
      <c r="AD45" s="55">
        <f>+'Obrazac PPR EUR'!AP45*tečaj!$B$2</f>
        <v>0</v>
      </c>
      <c r="AH45" s="55">
        <f t="shared" si="1"/>
        <v>0</v>
      </c>
    </row>
    <row r="46" spans="1:34" ht="13.5" customHeight="1">
      <c r="A46" s="52">
        <v>1203</v>
      </c>
      <c r="B46" s="53" t="s">
        <v>23</v>
      </c>
      <c r="C46" s="5"/>
      <c r="D46" s="54">
        <v>0</v>
      </c>
      <c r="G46" s="5"/>
      <c r="H46" s="54">
        <v>0</v>
      </c>
      <c r="K46" s="5"/>
      <c r="L46" s="55">
        <f>+'Obrazac PPR EUR'!L46</f>
        <v>0</v>
      </c>
      <c r="P46" s="55">
        <f>+'Obrazac PPR EUR'!AB46*tečaj!$B$2</f>
        <v>0</v>
      </c>
      <c r="T46" s="56" t="e">
        <f>+P46/L46*100</f>
        <v>#DIV/0!</v>
      </c>
      <c r="V46" s="55">
        <f>+'Obrazac PPR EUR'!AH46*tečaj!$B$2</f>
        <v>0</v>
      </c>
      <c r="Z46" s="55">
        <f>+'Obrazac PPR EUR'!AL46*tečaj!$B$2</f>
        <v>0</v>
      </c>
      <c r="AD46" s="55">
        <f>+'Obrazac PPR EUR'!AP46*tečaj!$B$2</f>
        <v>0</v>
      </c>
      <c r="AH46" s="55">
        <f t="shared" si="1"/>
        <v>0</v>
      </c>
    </row>
    <row r="47" spans="1:34" ht="13.5" customHeight="1">
      <c r="A47" s="52">
        <v>1204</v>
      </c>
      <c r="B47" s="53" t="s">
        <v>24</v>
      </c>
      <c r="C47" s="5"/>
      <c r="D47" s="54">
        <v>0</v>
      </c>
      <c r="G47" s="5"/>
      <c r="H47" s="54">
        <v>0</v>
      </c>
      <c r="K47" s="5"/>
      <c r="L47" s="55">
        <f>+'Obrazac PPR EUR'!L47</f>
        <v>0</v>
      </c>
      <c r="P47" s="55">
        <f>+'Obrazac PPR EUR'!AB47*tečaj!$B$2</f>
        <v>0</v>
      </c>
      <c r="T47" s="56" t="e">
        <f>+P47/L47*100</f>
        <v>#DIV/0!</v>
      </c>
      <c r="V47" s="55">
        <f>+'Obrazac PPR EUR'!AH47*tečaj!$B$2</f>
        <v>0</v>
      </c>
      <c r="Z47" s="55">
        <f>+'Obrazac PPR EUR'!AL47*tečaj!$B$2</f>
        <v>0</v>
      </c>
      <c r="AD47" s="55">
        <f>+'Obrazac PPR EUR'!AP47*tečaj!$B$2</f>
        <v>0</v>
      </c>
      <c r="AH47" s="55">
        <f t="shared" si="1"/>
        <v>0</v>
      </c>
    </row>
    <row r="48" spans="1:34" ht="13.5" customHeight="1">
      <c r="A48" s="52">
        <v>1205</v>
      </c>
      <c r="B48" s="53" t="s">
        <v>58</v>
      </c>
      <c r="C48" s="5"/>
      <c r="D48" s="54">
        <v>52436</v>
      </c>
      <c r="G48" s="5"/>
      <c r="H48" s="54">
        <v>100000</v>
      </c>
      <c r="K48" s="5"/>
      <c r="L48" s="55">
        <f>+'Obrazac PPR EUR'!L48</f>
        <v>10000</v>
      </c>
      <c r="P48" s="55">
        <f>+'Obrazac PPR EUR'!AB48*tečaj!$B$2</f>
        <v>10548.300000000001</v>
      </c>
      <c r="T48" s="56">
        <f t="shared" si="0"/>
        <v>105.48300000000002</v>
      </c>
      <c r="V48" s="55">
        <f>+'Obrazac PPR EUR'!AH48*tečaj!$B$2</f>
        <v>226.03500000000003</v>
      </c>
      <c r="Z48" s="55">
        <f>+'Obrazac PPR EUR'!AL48*tečaj!$B$2</f>
        <v>1506.9</v>
      </c>
      <c r="AD48" s="55">
        <f>+'Obrazac PPR EUR'!AP48*tečaj!$B$2</f>
        <v>7534.5</v>
      </c>
      <c r="AH48" s="55">
        <f t="shared" si="1"/>
        <v>10548.300000000001</v>
      </c>
    </row>
    <row r="49" spans="1:34" ht="13.5" customHeight="1">
      <c r="A49" s="52">
        <v>1206</v>
      </c>
      <c r="B49" s="53" t="s">
        <v>59</v>
      </c>
      <c r="C49" s="5"/>
      <c r="D49" s="54">
        <v>142362</v>
      </c>
      <c r="G49" s="5"/>
      <c r="H49" s="54">
        <v>160000</v>
      </c>
      <c r="K49" s="5"/>
      <c r="L49" s="55">
        <f>+'Obrazac PPR EUR'!L49</f>
        <v>100000</v>
      </c>
      <c r="P49" s="55">
        <f>+'Obrazac PPR EUR'!AB49*tečaj!$B$2</f>
        <v>97948.5</v>
      </c>
      <c r="T49" s="56">
        <f t="shared" si="0"/>
        <v>97.94850000000001</v>
      </c>
      <c r="V49" s="55">
        <f>+'Obrazac PPR EUR'!AH49*tečaj!$B$2</f>
        <v>56508.75</v>
      </c>
      <c r="Z49" s="55">
        <f>+'Obrazac PPR EUR'!AL49*tečaj!$B$2</f>
        <v>86646.75</v>
      </c>
      <c r="AD49" s="55">
        <f>+'Obrazac PPR EUR'!AP49*tečaj!$B$2</f>
        <v>90414</v>
      </c>
      <c r="AH49" s="55">
        <f t="shared" si="1"/>
        <v>97948.5</v>
      </c>
    </row>
    <row r="50" spans="1:34" ht="13.5" customHeight="1">
      <c r="A50" s="42"/>
      <c r="B50" s="57"/>
      <c r="C50" s="5"/>
      <c r="D50" s="58"/>
      <c r="G50" s="5"/>
      <c r="H50" s="58"/>
      <c r="K50" s="5"/>
      <c r="L50" s="58"/>
      <c r="P50" s="59"/>
      <c r="T50" s="60"/>
      <c r="V50" s="59"/>
      <c r="Z50" s="59"/>
      <c r="AD50" s="59"/>
      <c r="AH50" s="59"/>
    </row>
    <row r="51" spans="1:36" s="71" customFormat="1" ht="13.5" customHeight="1">
      <c r="A51" s="63">
        <v>1</v>
      </c>
      <c r="B51" s="64" t="s">
        <v>25</v>
      </c>
      <c r="C51" s="18"/>
      <c r="D51" s="65">
        <f>D6+D24+D40</f>
        <v>16377775</v>
      </c>
      <c r="E51" s="16"/>
      <c r="F51" s="17">
        <f>F6+F24+F40</f>
        <v>1</v>
      </c>
      <c r="G51" s="18"/>
      <c r="H51" s="65">
        <f>H6+H24+H40</f>
        <v>15365880</v>
      </c>
      <c r="I51" s="16"/>
      <c r="J51" s="17">
        <f>J6+J24+J40</f>
        <v>1</v>
      </c>
      <c r="K51" s="18"/>
      <c r="L51" s="65">
        <f>L6+L24+L40</f>
        <v>22601480</v>
      </c>
      <c r="M51" s="16"/>
      <c r="N51" s="17">
        <f>N6+N24+N40</f>
        <v>0.9999999999999999</v>
      </c>
      <c r="O51" s="66"/>
      <c r="P51" s="67">
        <f>+P6+P24+P40</f>
        <v>23721325.954500005</v>
      </c>
      <c r="Q51" s="16"/>
      <c r="R51" s="17">
        <f>R6+R24+R40</f>
        <v>0.9999999999999999</v>
      </c>
      <c r="S51" s="68"/>
      <c r="T51" s="69">
        <f>+P51/L51*100</f>
        <v>104.95474612503256</v>
      </c>
      <c r="U51" s="70"/>
      <c r="V51" s="67">
        <f>+V6+V24+V40</f>
        <v>2863245.6210000003</v>
      </c>
      <c r="W51" s="16"/>
      <c r="X51" s="17">
        <f>X6+X24+X40</f>
        <v>0.9999999999999999</v>
      </c>
      <c r="Y51" s="66"/>
      <c r="Z51" s="67">
        <f>+Z6+Z24+Z40</f>
        <v>8415855.672</v>
      </c>
      <c r="AA51" s="16"/>
      <c r="AB51" s="17">
        <f>AB6+AB24+AB40</f>
        <v>1</v>
      </c>
      <c r="AC51" s="68"/>
      <c r="AD51" s="67">
        <f>+AD6+AD24+AD40</f>
        <v>20519193.5925</v>
      </c>
      <c r="AE51" s="16"/>
      <c r="AF51" s="17">
        <f>AF6+AF24+AF40</f>
        <v>1</v>
      </c>
      <c r="AG51" s="66"/>
      <c r="AH51" s="67">
        <f>+AH6+AH24+AH40</f>
        <v>23721325.954500005</v>
      </c>
      <c r="AI51" s="16"/>
      <c r="AJ51" s="17">
        <f>AJ6+AJ24+AJ40</f>
        <v>0.9999999999999999</v>
      </c>
    </row>
    <row r="52" spans="1:34" ht="13.5" customHeight="1">
      <c r="A52" s="42"/>
      <c r="P52" s="72"/>
      <c r="V52" s="72"/>
      <c r="Z52" s="72"/>
      <c r="AD52" s="72"/>
      <c r="AH52" s="72"/>
    </row>
    <row r="53" spans="1:34" ht="13.5" customHeight="1" hidden="1">
      <c r="A53" s="42"/>
      <c r="P53" s="72"/>
      <c r="V53" s="72"/>
      <c r="Z53" s="72"/>
      <c r="AD53" s="72"/>
      <c r="AH53" s="72"/>
    </row>
    <row r="54" spans="1:36" ht="13.5" customHeight="1">
      <c r="A54" s="38">
        <v>20</v>
      </c>
      <c r="B54" s="61" t="s">
        <v>26</v>
      </c>
      <c r="D54" s="39">
        <f>D56+D65+D78+D85+D91</f>
        <v>15739327</v>
      </c>
      <c r="E54" s="19"/>
      <c r="F54" s="10">
        <f>+D54/D122</f>
        <v>0.9722971793404084</v>
      </c>
      <c r="H54" s="39">
        <f>H56+H65+H78+H85+H91</f>
        <v>14632204</v>
      </c>
      <c r="J54" s="10">
        <f>+H54/H122</f>
        <v>0.9730668015144305</v>
      </c>
      <c r="L54" s="39">
        <f>L56+L65+L78+L85+L91</f>
        <v>18216204</v>
      </c>
      <c r="N54" s="10">
        <f>+L54/L122</f>
        <v>0.9766771088879839</v>
      </c>
      <c r="P54" s="40">
        <f>+P56+P65+P78+P85+P91</f>
        <v>18315224.256</v>
      </c>
      <c r="R54" s="10">
        <f>+P54/P122</f>
        <v>0.9773636309540082</v>
      </c>
      <c r="T54" s="41">
        <f>+P54/L54*100</f>
        <v>100.54358337225473</v>
      </c>
      <c r="U54" s="6"/>
      <c r="V54" s="40">
        <f>+V56+V65+V78+V85+V91</f>
        <v>3033465.045</v>
      </c>
      <c r="X54" s="10">
        <f>+V54/V122</f>
        <v>0.9999254917544208</v>
      </c>
      <c r="Z54" s="40">
        <f>+Z56+Z65+Z78+Z85+Z91</f>
        <v>7053196.140000001</v>
      </c>
      <c r="AB54" s="10">
        <f>+Z54/Z122</f>
        <v>0.9990821575700656</v>
      </c>
      <c r="AD54" s="40">
        <f>+AD56+AD65+AD78+AD85+AD91</f>
        <v>12139058.985</v>
      </c>
      <c r="AF54" s="10">
        <f>+AD54/AD122</f>
        <v>0.9958278735134868</v>
      </c>
      <c r="AH54" s="40">
        <f>+AH56+AH65+AH78+AH85+AH91</f>
        <v>18315224.256</v>
      </c>
      <c r="AJ54" s="10">
        <f>+AH54/AH122</f>
        <v>0.9773636309540082</v>
      </c>
    </row>
    <row r="55" spans="1:36" ht="13.5" customHeight="1">
      <c r="A55" s="42"/>
      <c r="B55" s="73"/>
      <c r="C55" s="5"/>
      <c r="D55" s="44"/>
      <c r="F55" s="12"/>
      <c r="G55" s="5"/>
      <c r="H55" s="44"/>
      <c r="J55" s="12"/>
      <c r="K55" s="5"/>
      <c r="L55" s="44"/>
      <c r="N55" s="12"/>
      <c r="P55" s="45"/>
      <c r="R55" s="12"/>
      <c r="T55" s="46"/>
      <c r="V55" s="45"/>
      <c r="X55" s="12"/>
      <c r="Z55" s="45"/>
      <c r="AB55" s="12"/>
      <c r="AD55" s="45"/>
      <c r="AF55" s="12"/>
      <c r="AH55" s="45"/>
      <c r="AJ55" s="12"/>
    </row>
    <row r="56" spans="1:36" ht="13.5" customHeight="1">
      <c r="A56" s="47">
        <v>200</v>
      </c>
      <c r="B56" s="48" t="s">
        <v>27</v>
      </c>
      <c r="C56" s="5"/>
      <c r="D56" s="49">
        <f>SUM(D57:D63)</f>
        <v>2374299</v>
      </c>
      <c r="F56" s="13">
        <f>+D56/D54</f>
        <v>0.15085136740598884</v>
      </c>
      <c r="G56" s="5"/>
      <c r="H56" s="49">
        <f>SUM(H57:H63)</f>
        <v>2110000</v>
      </c>
      <c r="J56" s="13">
        <f>+H56/H54</f>
        <v>0.1442024728468794</v>
      </c>
      <c r="K56" s="5"/>
      <c r="L56" s="49">
        <f>SUM(L57:L63)</f>
        <v>2850000</v>
      </c>
      <c r="N56" s="13">
        <f>+L56/L54</f>
        <v>0.15645411085646604</v>
      </c>
      <c r="P56" s="50">
        <f>SUM(P57:P63)</f>
        <v>2923386</v>
      </c>
      <c r="R56" s="13">
        <f>+P56/P54</f>
        <v>0.15961508082776052</v>
      </c>
      <c r="T56" s="51">
        <f aca="true" t="shared" si="2" ref="T56:T63">+P56/L56*100</f>
        <v>102.57494736842105</v>
      </c>
      <c r="U56" s="6"/>
      <c r="V56" s="50">
        <f>SUM(V57:V63)</f>
        <v>617829</v>
      </c>
      <c r="X56" s="13">
        <f>+V56/V54</f>
        <v>0.20367104642209582</v>
      </c>
      <c r="Z56" s="50">
        <f>SUM(Z57:Z63)</f>
        <v>1164833.7</v>
      </c>
      <c r="AB56" s="13">
        <f>+Z56/Z54</f>
        <v>0.165149767123873</v>
      </c>
      <c r="AD56" s="50">
        <f>SUM(AD57:AD63)</f>
        <v>1906228.5</v>
      </c>
      <c r="AF56" s="13">
        <f>+AD56/AD54</f>
        <v>0.1570326416862699</v>
      </c>
      <c r="AH56" s="50">
        <f>SUM(AH57:AH63)</f>
        <v>2923386</v>
      </c>
      <c r="AJ56" s="13">
        <f>+AH56/AH54</f>
        <v>0.15961508082776052</v>
      </c>
    </row>
    <row r="57" spans="1:36" ht="13.5" customHeight="1">
      <c r="A57" s="52">
        <v>2000</v>
      </c>
      <c r="B57" s="53" t="s">
        <v>60</v>
      </c>
      <c r="C57" s="5"/>
      <c r="D57" s="54">
        <v>1303286</v>
      </c>
      <c r="F57" s="14"/>
      <c r="G57" s="5"/>
      <c r="H57" s="54">
        <v>1200000</v>
      </c>
      <c r="J57" s="14"/>
      <c r="K57" s="5"/>
      <c r="L57" s="55">
        <f>+'Obrazac PPR EUR'!L57</f>
        <v>1250000</v>
      </c>
      <c r="N57" s="14"/>
      <c r="P57" s="55">
        <f>+'Obrazac PPR EUR'!AB57*tečaj!$B$2</f>
        <v>1250727</v>
      </c>
      <c r="R57" s="14"/>
      <c r="T57" s="56">
        <f t="shared" si="2"/>
        <v>100.05816</v>
      </c>
      <c r="V57" s="55">
        <f>+'Obrazac PPR EUR'!AH57*tečaj!$B$2</f>
        <v>111510.6</v>
      </c>
      <c r="X57" s="14"/>
      <c r="Z57" s="55">
        <f>+'Obrazac PPR EUR'!AL57*tečaj!$B$2</f>
        <v>421932</v>
      </c>
      <c r="AB57" s="14"/>
      <c r="AD57" s="55">
        <f>+'Obrazac PPR EUR'!AP57*tečaj!$B$2</f>
        <v>828795</v>
      </c>
      <c r="AF57" s="14"/>
      <c r="AH57" s="55">
        <f aca="true" t="shared" si="3" ref="AH57:AH63">+P57</f>
        <v>1250727</v>
      </c>
      <c r="AJ57" s="14"/>
    </row>
    <row r="58" spans="1:34" ht="13.5" customHeight="1">
      <c r="A58" s="52">
        <v>2001</v>
      </c>
      <c r="B58" s="53" t="s">
        <v>28</v>
      </c>
      <c r="C58" s="5"/>
      <c r="D58" s="54">
        <v>12593</v>
      </c>
      <c r="G58" s="5"/>
      <c r="H58" s="54">
        <v>60000</v>
      </c>
      <c r="K58" s="5"/>
      <c r="L58" s="55">
        <f>+'Obrazac PPR EUR'!L58</f>
        <v>60000</v>
      </c>
      <c r="P58" s="55">
        <f>+'Obrazac PPR EUR'!AB58*tečaj!$B$2</f>
        <v>15069</v>
      </c>
      <c r="T58" s="56">
        <f t="shared" si="2"/>
        <v>25.115</v>
      </c>
      <c r="V58" s="55">
        <f>+'Obrazac PPR EUR'!AH58*tečaj!$B$2</f>
        <v>1506.9</v>
      </c>
      <c r="Z58" s="55">
        <f>+'Obrazac PPR EUR'!AL58*tečaj!$B$2</f>
        <v>4520.7</v>
      </c>
      <c r="AD58" s="55">
        <f>+'Obrazac PPR EUR'!AP58*tečaj!$B$2</f>
        <v>7534.5</v>
      </c>
      <c r="AH58" s="55">
        <f t="shared" si="3"/>
        <v>15069</v>
      </c>
    </row>
    <row r="59" spans="1:34" ht="13.5" customHeight="1">
      <c r="A59" s="52">
        <v>2002</v>
      </c>
      <c r="B59" s="53" t="s">
        <v>61</v>
      </c>
      <c r="C59" s="5"/>
      <c r="D59" s="54">
        <v>545174</v>
      </c>
      <c r="G59" s="5"/>
      <c r="H59" s="54">
        <v>500000</v>
      </c>
      <c r="K59" s="5"/>
      <c r="L59" s="55">
        <f>+'Obrazac PPR EUR'!L59</f>
        <v>800000</v>
      </c>
      <c r="P59" s="55">
        <f>+'Obrazac PPR EUR'!AB59*tečaj!$B$2</f>
        <v>904140</v>
      </c>
      <c r="T59" s="56">
        <f t="shared" si="2"/>
        <v>113.0175</v>
      </c>
      <c r="V59" s="55">
        <f>+'Obrazac PPR EUR'!AH59*tečaj!$B$2</f>
        <v>414397.5</v>
      </c>
      <c r="Z59" s="55">
        <f>+'Obrazac PPR EUR'!AL59*tečaj!$B$2</f>
        <v>527415</v>
      </c>
      <c r="AD59" s="55">
        <f>+'Obrazac PPR EUR'!AP59*tečaj!$B$2</f>
        <v>753450</v>
      </c>
      <c r="AH59" s="55">
        <f t="shared" si="3"/>
        <v>904140</v>
      </c>
    </row>
    <row r="60" spans="1:34" ht="13.5" customHeight="1">
      <c r="A60" s="52">
        <v>2003</v>
      </c>
      <c r="B60" s="53" t="s">
        <v>62</v>
      </c>
      <c r="C60" s="5"/>
      <c r="D60" s="54">
        <v>332160</v>
      </c>
      <c r="G60" s="5"/>
      <c r="H60" s="54">
        <v>150000</v>
      </c>
      <c r="K60" s="5"/>
      <c r="L60" s="55">
        <f>+'Obrazac PPR EUR'!L60</f>
        <v>440000</v>
      </c>
      <c r="P60" s="55">
        <f>+'Obrazac PPR EUR'!AB60*tečaj!$B$2</f>
        <v>452070</v>
      </c>
      <c r="T60" s="56">
        <f t="shared" si="2"/>
        <v>102.74318181818182</v>
      </c>
      <c r="V60" s="55">
        <f>+'Obrazac PPR EUR'!AH60*tečaj!$B$2</f>
        <v>15069</v>
      </c>
      <c r="Z60" s="55">
        <f>+'Obrazac PPR EUR'!AL60*tečaj!$B$2</f>
        <v>60276</v>
      </c>
      <c r="AD60" s="55">
        <f>+'Obrazac PPR EUR'!AP60*tečaj!$B$2</f>
        <v>90414</v>
      </c>
      <c r="AH60" s="55">
        <f t="shared" si="3"/>
        <v>452070</v>
      </c>
    </row>
    <row r="61" spans="1:34" ht="13.5" customHeight="1">
      <c r="A61" s="52">
        <v>2004</v>
      </c>
      <c r="B61" s="53" t="s">
        <v>63</v>
      </c>
      <c r="C61" s="5"/>
      <c r="D61" s="54">
        <v>181086</v>
      </c>
      <c r="G61" s="5"/>
      <c r="H61" s="54">
        <v>200000</v>
      </c>
      <c r="K61" s="5"/>
      <c r="L61" s="55">
        <f>+'Obrazac PPR EUR'!L61</f>
        <v>300000</v>
      </c>
      <c r="P61" s="55">
        <f>+'Obrazac PPR EUR'!AB61*tečaj!$B$2</f>
        <v>301380</v>
      </c>
      <c r="T61" s="56">
        <f t="shared" si="2"/>
        <v>100.46</v>
      </c>
      <c r="V61" s="55">
        <f>+'Obrazac PPR EUR'!AH61*tečaj!$B$2</f>
        <v>75345</v>
      </c>
      <c r="Z61" s="55">
        <f>+'Obrazac PPR EUR'!AL61*tečaj!$B$2</f>
        <v>150690</v>
      </c>
      <c r="AD61" s="55">
        <f>+'Obrazac PPR EUR'!AP61*tečaj!$B$2</f>
        <v>226035</v>
      </c>
      <c r="AH61" s="55">
        <f t="shared" si="3"/>
        <v>301380</v>
      </c>
    </row>
    <row r="62" spans="1:34" ht="13.5" customHeight="1">
      <c r="A62" s="52">
        <v>2005</v>
      </c>
      <c r="B62" s="53" t="s">
        <v>29</v>
      </c>
      <c r="C62" s="5"/>
      <c r="D62" s="54">
        <v>0</v>
      </c>
      <c r="G62" s="5"/>
      <c r="H62" s="54">
        <v>0</v>
      </c>
      <c r="K62" s="5"/>
      <c r="L62" s="55">
        <f>+'Obrazac PPR EUR'!L62</f>
        <v>0</v>
      </c>
      <c r="P62" s="55">
        <f>+'Obrazac PPR EUR'!AB62*tečaj!$B$2</f>
        <v>0</v>
      </c>
      <c r="T62" s="56" t="e">
        <f t="shared" si="2"/>
        <v>#DIV/0!</v>
      </c>
      <c r="V62" s="55">
        <f>+'Obrazac PPR EUR'!AH62*tečaj!$B$2</f>
        <v>0</v>
      </c>
      <c r="Z62" s="55">
        <f>+'Obrazac PPR EUR'!AL62*tečaj!$B$2</f>
        <v>0</v>
      </c>
      <c r="AD62" s="55">
        <f>+'Obrazac PPR EUR'!AP62*tečaj!$B$2</f>
        <v>0</v>
      </c>
      <c r="AH62" s="55">
        <f t="shared" si="3"/>
        <v>0</v>
      </c>
    </row>
    <row r="63" spans="1:34" ht="21">
      <c r="A63" s="25">
        <v>2006</v>
      </c>
      <c r="B63" s="26" t="s">
        <v>95</v>
      </c>
      <c r="C63" s="5"/>
      <c r="D63" s="54">
        <v>0</v>
      </c>
      <c r="G63" s="5"/>
      <c r="H63" s="54">
        <v>0</v>
      </c>
      <c r="K63" s="5"/>
      <c r="L63" s="55">
        <f>+'Obrazac PPR EUR'!L63</f>
        <v>0</v>
      </c>
      <c r="P63" s="55">
        <f>+'Obrazac PPR EUR'!AB63*tečaj!$B$2</f>
        <v>0</v>
      </c>
      <c r="T63" s="56" t="e">
        <f t="shared" si="2"/>
        <v>#DIV/0!</v>
      </c>
      <c r="V63" s="55">
        <f>+'Obrazac PPR EUR'!AH63*tečaj!$B$2</f>
        <v>0</v>
      </c>
      <c r="Z63" s="55">
        <f>+'Obrazac PPR EUR'!AL63*tečaj!$B$2</f>
        <v>0</v>
      </c>
      <c r="AD63" s="55">
        <f>+'Obrazac PPR EUR'!AP63*tečaj!$B$2</f>
        <v>0</v>
      </c>
      <c r="AH63" s="55">
        <f t="shared" si="3"/>
        <v>0</v>
      </c>
    </row>
    <row r="64" spans="1:36" ht="13.5" customHeight="1">
      <c r="A64" s="42"/>
      <c r="B64" s="53"/>
      <c r="C64" s="5"/>
      <c r="D64" s="54"/>
      <c r="F64" s="12"/>
      <c r="G64" s="5"/>
      <c r="H64" s="54"/>
      <c r="J64" s="12"/>
      <c r="K64" s="5"/>
      <c r="L64" s="54"/>
      <c r="N64" s="12"/>
      <c r="P64" s="55"/>
      <c r="R64" s="12"/>
      <c r="T64" s="56"/>
      <c r="V64" s="55"/>
      <c r="X64" s="12"/>
      <c r="Z64" s="55"/>
      <c r="AB64" s="12"/>
      <c r="AD64" s="55"/>
      <c r="AF64" s="12"/>
      <c r="AH64" s="55"/>
      <c r="AJ64" s="12"/>
    </row>
    <row r="65" spans="1:36" ht="13.5" customHeight="1">
      <c r="A65" s="47">
        <v>201</v>
      </c>
      <c r="B65" s="48" t="s">
        <v>30</v>
      </c>
      <c r="C65" s="5"/>
      <c r="D65" s="49">
        <f>SUM(D66:D76)</f>
        <v>6134419</v>
      </c>
      <c r="F65" s="13">
        <f>+D65/D54</f>
        <v>0.38975103573361175</v>
      </c>
      <c r="G65" s="5"/>
      <c r="H65" s="49">
        <f>SUM(H66:H76)</f>
        <v>5640000</v>
      </c>
      <c r="J65" s="13">
        <f>+H65/H54</f>
        <v>0.3854511596475828</v>
      </c>
      <c r="K65" s="5"/>
      <c r="L65" s="49">
        <f>SUM(L66:L76)</f>
        <v>7731000</v>
      </c>
      <c r="N65" s="13">
        <f>+L65/L54</f>
        <v>0.4244023617653821</v>
      </c>
      <c r="P65" s="50">
        <f>SUM(P66:P76)</f>
        <v>8024242.5</v>
      </c>
      <c r="R65" s="13">
        <f>+P65/P54</f>
        <v>0.4381187141277447</v>
      </c>
      <c r="T65" s="51">
        <f>+P65/L65*100</f>
        <v>103.79307334109428</v>
      </c>
      <c r="U65" s="6"/>
      <c r="V65" s="50">
        <f>SUM(V66:V76)</f>
        <v>1011657.3150000001</v>
      </c>
      <c r="X65" s="13">
        <f>+V65/V54</f>
        <v>0.3334989195499367</v>
      </c>
      <c r="Z65" s="50">
        <f>SUM(Z66:Z76)</f>
        <v>2791532.25</v>
      </c>
      <c r="AB65" s="13">
        <f>+Z65/Z54</f>
        <v>0.39578259197538773</v>
      </c>
      <c r="AD65" s="50">
        <f>SUM(AD66:AD76)</f>
        <v>4893657.75</v>
      </c>
      <c r="AF65" s="13">
        <f>+AD65/AD54</f>
        <v>0.4031332046451869</v>
      </c>
      <c r="AH65" s="50">
        <f>SUM(AH66:AH76)</f>
        <v>8024242.5</v>
      </c>
      <c r="AJ65" s="13">
        <f>+AH65/AH54</f>
        <v>0.4381187141277447</v>
      </c>
    </row>
    <row r="66" spans="1:36" ht="13.5" customHeight="1">
      <c r="A66" s="52">
        <v>2010</v>
      </c>
      <c r="B66" s="53" t="s">
        <v>64</v>
      </c>
      <c r="C66" s="5"/>
      <c r="D66" s="54">
        <v>172472</v>
      </c>
      <c r="F66" s="14"/>
      <c r="G66" s="5"/>
      <c r="H66" s="54">
        <v>200000</v>
      </c>
      <c r="J66" s="14"/>
      <c r="K66" s="5"/>
      <c r="L66" s="55">
        <f>+'Obrazac PPR EUR'!L66</f>
        <v>200000</v>
      </c>
      <c r="N66" s="14"/>
      <c r="P66" s="55">
        <f>+'Obrazac PPR EUR'!AB66*tečaj!$B$2</f>
        <v>203431.5</v>
      </c>
      <c r="R66" s="14"/>
      <c r="T66" s="56">
        <f>+P66/L66*100</f>
        <v>101.71575</v>
      </c>
      <c r="V66" s="55">
        <f>+'Obrazac PPR EUR'!AH66*tečaj!$B$2</f>
        <v>39179.4</v>
      </c>
      <c r="X66" s="14"/>
      <c r="Z66" s="55">
        <f>+'Obrazac PPR EUR'!AL66*tečaj!$B$2</f>
        <v>113017.5</v>
      </c>
      <c r="AB66" s="14"/>
      <c r="AD66" s="55">
        <f>+'Obrazac PPR EUR'!AP66*tečaj!$B$2</f>
        <v>150690</v>
      </c>
      <c r="AF66" s="14"/>
      <c r="AH66" s="55">
        <f>+P66</f>
        <v>203431.5</v>
      </c>
      <c r="AJ66" s="14"/>
    </row>
    <row r="67" spans="1:34" ht="13.5" customHeight="1">
      <c r="A67" s="52">
        <v>2011</v>
      </c>
      <c r="B67" s="53" t="s">
        <v>65</v>
      </c>
      <c r="C67" s="5"/>
      <c r="D67" s="54">
        <v>0</v>
      </c>
      <c r="G67" s="5"/>
      <c r="H67" s="54">
        <v>0</v>
      </c>
      <c r="K67" s="5"/>
      <c r="L67" s="55">
        <f>+'Obrazac PPR EUR'!L67</f>
        <v>0</v>
      </c>
      <c r="P67" s="55">
        <f>+'Obrazac PPR EUR'!AB67*tečaj!$B$2</f>
        <v>0</v>
      </c>
      <c r="T67" s="56" t="e">
        <f>+P67/L67*100</f>
        <v>#DIV/0!</v>
      </c>
      <c r="V67" s="55">
        <f>+'Obrazac PPR EUR'!AH67*tečaj!$B$2</f>
        <v>0</v>
      </c>
      <c r="Z67" s="55">
        <f>+'Obrazac PPR EUR'!AL67*tečaj!$B$2</f>
        <v>0</v>
      </c>
      <c r="AD67" s="55">
        <f>+'Obrazac PPR EUR'!AP67*tečaj!$B$2</f>
        <v>0</v>
      </c>
      <c r="AH67" s="55">
        <f>+P67</f>
        <v>0</v>
      </c>
    </row>
    <row r="68" spans="1:34" ht="13.5" customHeight="1">
      <c r="A68" s="52">
        <v>2012</v>
      </c>
      <c r="B68" s="53" t="s">
        <v>66</v>
      </c>
      <c r="C68" s="5"/>
      <c r="D68" s="54">
        <v>3694873</v>
      </c>
      <c r="G68" s="5"/>
      <c r="H68" s="54">
        <v>3300000</v>
      </c>
      <c r="K68" s="5"/>
      <c r="L68" s="55">
        <f>+'Obrazac PPR EUR'!L68</f>
        <v>4200000</v>
      </c>
      <c r="P68" s="55">
        <f>+'Obrazac PPR EUR'!AB68*tečaj!$B$2</f>
        <v>4294665</v>
      </c>
      <c r="T68" s="56">
        <f>+P68/L68*100</f>
        <v>102.25392857142856</v>
      </c>
      <c r="V68" s="55">
        <f>+'Obrazac PPR EUR'!AH68*tečaj!$B$2</f>
        <v>489742.5</v>
      </c>
      <c r="Z68" s="55">
        <f>+'Obrazac PPR EUR'!AL68*tečaj!$B$2</f>
        <v>1657590</v>
      </c>
      <c r="AD68" s="55">
        <f>+'Obrazac PPR EUR'!AP68*tečaj!$B$2</f>
        <v>2260350</v>
      </c>
      <c r="AH68" s="55">
        <f>+P68</f>
        <v>4294665</v>
      </c>
    </row>
    <row r="69" spans="1:34" ht="13.5" customHeight="1">
      <c r="A69" s="52">
        <v>2013</v>
      </c>
      <c r="B69" s="53" t="s">
        <v>67</v>
      </c>
      <c r="C69" s="5"/>
      <c r="D69" s="54">
        <v>368285</v>
      </c>
      <c r="G69" s="5"/>
      <c r="H69" s="54">
        <v>220000</v>
      </c>
      <c r="K69" s="5"/>
      <c r="L69" s="55">
        <f>+'Obrazac PPR EUR'!L69</f>
        <v>550000</v>
      </c>
      <c r="P69" s="55">
        <f>+'Obrazac PPR EUR'!AB69*tečaj!$B$2</f>
        <v>527415</v>
      </c>
      <c r="T69" s="56">
        <f aca="true" t="shared" si="4" ref="T69:T76">+P69/L69*100</f>
        <v>95.89363636363636</v>
      </c>
      <c r="V69" s="55">
        <f>+'Obrazac PPR EUR'!AH69*tečaj!$B$2</f>
        <v>90414</v>
      </c>
      <c r="Z69" s="55">
        <f>+'Obrazac PPR EUR'!AL69*tečaj!$B$2</f>
        <v>150690</v>
      </c>
      <c r="AD69" s="55">
        <f>+'Obrazac PPR EUR'!AP69*tečaj!$B$2</f>
        <v>376725</v>
      </c>
      <c r="AH69" s="55">
        <f aca="true" t="shared" si="5" ref="AH69:AH76">+P69</f>
        <v>527415</v>
      </c>
    </row>
    <row r="70" spans="1:34" ht="13.5" customHeight="1">
      <c r="A70" s="52">
        <v>2014</v>
      </c>
      <c r="B70" s="53" t="s">
        <v>68</v>
      </c>
      <c r="C70" s="5"/>
      <c r="D70" s="54">
        <v>199375</v>
      </c>
      <c r="G70" s="5"/>
      <c r="H70" s="54">
        <v>180000</v>
      </c>
      <c r="K70" s="5"/>
      <c r="L70" s="55">
        <f>+'Obrazac PPR EUR'!L70</f>
        <v>190000</v>
      </c>
      <c r="P70" s="55">
        <f>+'Obrazac PPR EUR'!AB70*tečaj!$B$2</f>
        <v>188362.5</v>
      </c>
      <c r="T70" s="56">
        <f t="shared" si="4"/>
        <v>99.13815789473685</v>
      </c>
      <c r="V70" s="55">
        <f>+'Obrazac PPR EUR'!AH70*tečaj!$B$2</f>
        <v>45207</v>
      </c>
      <c r="Z70" s="55">
        <f>+'Obrazac PPR EUR'!AL70*tečaj!$B$2</f>
        <v>90414</v>
      </c>
      <c r="AD70" s="55">
        <f>+'Obrazac PPR EUR'!AP70*tečaj!$B$2</f>
        <v>150690</v>
      </c>
      <c r="AH70" s="55">
        <f t="shared" si="5"/>
        <v>188362.5</v>
      </c>
    </row>
    <row r="71" spans="1:34" ht="13.5" customHeight="1">
      <c r="A71" s="52">
        <v>2015</v>
      </c>
      <c r="B71" s="53" t="s">
        <v>69</v>
      </c>
      <c r="C71" s="5"/>
      <c r="D71" s="54">
        <v>655458</v>
      </c>
      <c r="G71" s="5"/>
      <c r="H71" s="54">
        <v>600000</v>
      </c>
      <c r="K71" s="5"/>
      <c r="L71" s="55">
        <f>+'Obrazac PPR EUR'!L71</f>
        <v>1000000</v>
      </c>
      <c r="P71" s="55">
        <f>+'Obrazac PPR EUR'!AB71*tečaj!$B$2</f>
        <v>1130175</v>
      </c>
      <c r="T71" s="56">
        <f t="shared" si="4"/>
        <v>113.0175</v>
      </c>
      <c r="V71" s="55">
        <f>+'Obrazac PPR EUR'!AH71*tečaj!$B$2</f>
        <v>113017.5</v>
      </c>
      <c r="Z71" s="55">
        <f>+'Obrazac PPR EUR'!AL71*tečaj!$B$2</f>
        <v>226035</v>
      </c>
      <c r="AD71" s="55">
        <f>+'Obrazac PPR EUR'!AP71*tečaj!$B$2</f>
        <v>678105</v>
      </c>
      <c r="AH71" s="55">
        <f t="shared" si="5"/>
        <v>1130175</v>
      </c>
    </row>
    <row r="72" spans="1:34" ht="13.5" customHeight="1">
      <c r="A72" s="52">
        <v>2016</v>
      </c>
      <c r="B72" s="53" t="s">
        <v>70</v>
      </c>
      <c r="C72" s="5"/>
      <c r="D72" s="54">
        <v>57959</v>
      </c>
      <c r="G72" s="5"/>
      <c r="H72" s="54">
        <v>60000</v>
      </c>
      <c r="K72" s="5"/>
      <c r="L72" s="55">
        <f>+'Obrazac PPR EUR'!L72</f>
        <v>70000</v>
      </c>
      <c r="P72" s="55">
        <f>+'Obrazac PPR EUR'!AB72*tečaj!$B$2</f>
        <v>75345</v>
      </c>
      <c r="T72" s="56">
        <f t="shared" si="4"/>
        <v>107.63571428571427</v>
      </c>
      <c r="V72" s="55">
        <f>+'Obrazac PPR EUR'!AH72*tečaj!$B$2</f>
        <v>6027.6</v>
      </c>
      <c r="Z72" s="55">
        <f>+'Obrazac PPR EUR'!AL72*tečaj!$B$2</f>
        <v>15069</v>
      </c>
      <c r="AD72" s="55">
        <f>+'Obrazac PPR EUR'!AP72*tečaj!$B$2</f>
        <v>52741.5</v>
      </c>
      <c r="AH72" s="55">
        <f t="shared" si="5"/>
        <v>75345</v>
      </c>
    </row>
    <row r="73" spans="1:34" ht="13.5" customHeight="1">
      <c r="A73" s="52">
        <v>2017</v>
      </c>
      <c r="B73" s="53" t="s">
        <v>71</v>
      </c>
      <c r="C73" s="5"/>
      <c r="D73" s="54">
        <v>219901</v>
      </c>
      <c r="G73" s="5"/>
      <c r="H73" s="54">
        <v>200000</v>
      </c>
      <c r="K73" s="5"/>
      <c r="L73" s="55">
        <f>+'Obrazac PPR EUR'!L73</f>
        <v>350000</v>
      </c>
      <c r="P73" s="55">
        <f>+'Obrazac PPR EUR'!AB73*tečaj!$B$2</f>
        <v>414397.5</v>
      </c>
      <c r="T73" s="56">
        <f t="shared" si="4"/>
        <v>118.39928571428571</v>
      </c>
      <c r="V73" s="55">
        <f>+'Obrazac PPR EUR'!AH73*tečaj!$B$2</f>
        <v>52741.5</v>
      </c>
      <c r="Z73" s="55">
        <f>+'Obrazac PPR EUR'!AL73*tečaj!$B$2</f>
        <v>113017.5</v>
      </c>
      <c r="AD73" s="55">
        <f>+'Obrazac PPR EUR'!AP73*tečaj!$B$2</f>
        <v>263707.5</v>
      </c>
      <c r="AH73" s="55">
        <f t="shared" si="5"/>
        <v>414397.5</v>
      </c>
    </row>
    <row r="74" spans="1:34" ht="13.5" customHeight="1">
      <c r="A74" s="52">
        <v>2018</v>
      </c>
      <c r="B74" s="53" t="s">
        <v>72</v>
      </c>
      <c r="C74" s="5"/>
      <c r="D74" s="54">
        <v>177490</v>
      </c>
      <c r="G74" s="5"/>
      <c r="H74" s="54">
        <v>150000</v>
      </c>
      <c r="K74" s="5"/>
      <c r="L74" s="55">
        <f>+'Obrazac PPR EUR'!L74</f>
        <v>250000</v>
      </c>
      <c r="P74" s="55">
        <f>+'Obrazac PPR EUR'!AB74*tečaj!$B$2</f>
        <v>263707.5</v>
      </c>
      <c r="T74" s="56">
        <f t="shared" si="4"/>
        <v>105.48299999999999</v>
      </c>
      <c r="V74" s="55">
        <f>+'Obrazac PPR EUR'!AH74*tečaj!$B$2</f>
        <v>67810.5</v>
      </c>
      <c r="Z74" s="55">
        <f>+'Obrazac PPR EUR'!AL74*tečaj!$B$2</f>
        <v>113017.5</v>
      </c>
      <c r="AD74" s="55">
        <f>+'Obrazac PPR EUR'!AP74*tečaj!$B$2</f>
        <v>188362.5</v>
      </c>
      <c r="AH74" s="55">
        <f t="shared" si="5"/>
        <v>263707.5</v>
      </c>
    </row>
    <row r="75" spans="1:34" ht="13.5" customHeight="1">
      <c r="A75" s="52">
        <v>2019</v>
      </c>
      <c r="B75" s="53" t="s">
        <v>73</v>
      </c>
      <c r="C75" s="5"/>
      <c r="D75" s="54">
        <v>20662</v>
      </c>
      <c r="G75" s="5"/>
      <c r="H75" s="54">
        <v>30000</v>
      </c>
      <c r="K75" s="5"/>
      <c r="L75" s="55">
        <f>+'Obrazac PPR EUR'!L75</f>
        <v>21000</v>
      </c>
      <c r="P75" s="55">
        <f>+'Obrazac PPR EUR'!AB75*tečaj!$B$2</f>
        <v>22603.5</v>
      </c>
      <c r="T75" s="56">
        <f t="shared" si="4"/>
        <v>107.63571428571427</v>
      </c>
      <c r="V75" s="55">
        <f>+'Obrazac PPR EUR'!AH75*tečaj!$B$2</f>
        <v>527.4150000000001</v>
      </c>
      <c r="Z75" s="55">
        <f>+'Obrazac PPR EUR'!AL75*tečaj!$B$2</f>
        <v>11301.75</v>
      </c>
      <c r="AD75" s="55">
        <f>+'Obrazac PPR EUR'!AP75*tečaj!$B$2</f>
        <v>18836.25</v>
      </c>
      <c r="AH75" s="55">
        <f t="shared" si="5"/>
        <v>22603.5</v>
      </c>
    </row>
    <row r="76" spans="1:34" ht="13.5" customHeight="1">
      <c r="A76" s="52">
        <v>2020</v>
      </c>
      <c r="B76" s="53" t="s">
        <v>31</v>
      </c>
      <c r="C76" s="5"/>
      <c r="D76" s="54">
        <v>567944</v>
      </c>
      <c r="G76" s="5"/>
      <c r="H76" s="54">
        <v>700000</v>
      </c>
      <c r="K76" s="5"/>
      <c r="L76" s="55">
        <f>+'Obrazac PPR EUR'!L76</f>
        <v>900000</v>
      </c>
      <c r="P76" s="55">
        <f>+'Obrazac PPR EUR'!AB76*tečaj!$B$2</f>
        <v>904140</v>
      </c>
      <c r="T76" s="56">
        <f t="shared" si="4"/>
        <v>100.46</v>
      </c>
      <c r="V76" s="55">
        <f>+'Obrazac PPR EUR'!AH76*tečaj!$B$2</f>
        <v>106989.90000000001</v>
      </c>
      <c r="Z76" s="55">
        <f>+'Obrazac PPR EUR'!AL76*tečaj!$B$2</f>
        <v>301380</v>
      </c>
      <c r="AD76" s="55">
        <f>+'Obrazac PPR EUR'!AP76*tečaj!$B$2</f>
        <v>753450</v>
      </c>
      <c r="AH76" s="55">
        <f t="shared" si="5"/>
        <v>904140</v>
      </c>
    </row>
    <row r="77" spans="1:36" ht="13.5" customHeight="1">
      <c r="A77" s="42"/>
      <c r="B77" s="53"/>
      <c r="C77" s="5"/>
      <c r="D77" s="54"/>
      <c r="F77" s="12"/>
      <c r="G77" s="5"/>
      <c r="H77" s="54"/>
      <c r="J77" s="12"/>
      <c r="K77" s="5"/>
      <c r="L77" s="54"/>
      <c r="N77" s="12"/>
      <c r="P77" s="55"/>
      <c r="R77" s="12"/>
      <c r="T77" s="56"/>
      <c r="V77" s="55"/>
      <c r="X77" s="12"/>
      <c r="Z77" s="55"/>
      <c r="AB77" s="12"/>
      <c r="AD77" s="55"/>
      <c r="AF77" s="12"/>
      <c r="AH77" s="55"/>
      <c r="AJ77" s="12"/>
    </row>
    <row r="78" spans="1:36" ht="13.5" customHeight="1">
      <c r="A78" s="47">
        <v>203</v>
      </c>
      <c r="B78" s="48" t="s">
        <v>32</v>
      </c>
      <c r="C78" s="5"/>
      <c r="D78" s="49">
        <f>SUM(D79:D83)</f>
        <v>6363597</v>
      </c>
      <c r="F78" s="13">
        <f>+D78/D54</f>
        <v>0.40431188703303517</v>
      </c>
      <c r="G78" s="5"/>
      <c r="H78" s="49">
        <f>SUM(H79:H83)</f>
        <v>6103000</v>
      </c>
      <c r="J78" s="13">
        <f>+H78/H54</f>
        <v>0.4170936927888649</v>
      </c>
      <c r="K78" s="5"/>
      <c r="L78" s="49">
        <f>SUM(L79:L83)</f>
        <v>6305000</v>
      </c>
      <c r="N78" s="13">
        <f>+L78/L54</f>
        <v>0.3461204101579012</v>
      </c>
      <c r="P78" s="50">
        <f>SUM(P79:P83)</f>
        <v>6313911</v>
      </c>
      <c r="R78" s="13">
        <f>+P78/P54</f>
        <v>0.34473566426201885</v>
      </c>
      <c r="T78" s="51">
        <f aca="true" t="shared" si="6" ref="T78:T83">+P78/L78*100</f>
        <v>100.14133227597146</v>
      </c>
      <c r="U78" s="6"/>
      <c r="V78" s="50">
        <f>SUM(V79:V83)</f>
        <v>1200245.8499999999</v>
      </c>
      <c r="X78" s="13">
        <f>+V78/V54</f>
        <v>0.39566826457365684</v>
      </c>
      <c r="Z78" s="50">
        <f>SUM(Z79:Z83)</f>
        <v>2644609.5</v>
      </c>
      <c r="AB78" s="13">
        <f>+Z78/Z54</f>
        <v>0.374951929239841</v>
      </c>
      <c r="AD78" s="50">
        <f>SUM(AD79:AD83)</f>
        <v>4671390</v>
      </c>
      <c r="AF78" s="13">
        <f>+AD78/AD54</f>
        <v>0.3848230744880922</v>
      </c>
      <c r="AH78" s="50">
        <f>SUM(AH79:AH83)</f>
        <v>6313911</v>
      </c>
      <c r="AJ78" s="13">
        <f>+AH78/AH54</f>
        <v>0.34473566426201885</v>
      </c>
    </row>
    <row r="79" spans="1:36" ht="13.5" customHeight="1">
      <c r="A79" s="52">
        <v>2030</v>
      </c>
      <c r="B79" s="53" t="s">
        <v>74</v>
      </c>
      <c r="C79" s="5"/>
      <c r="D79" s="54">
        <v>3489783</v>
      </c>
      <c r="F79" s="14"/>
      <c r="G79" s="5"/>
      <c r="H79" s="54">
        <v>3473000</v>
      </c>
      <c r="J79" s="14"/>
      <c r="K79" s="5"/>
      <c r="L79" s="55">
        <f>+'Obrazac PPR EUR'!L79</f>
        <v>3475000</v>
      </c>
      <c r="N79" s="14"/>
      <c r="P79" s="55">
        <f>+'Obrazac PPR EUR'!AB79*tečaj!$B$2</f>
        <v>3480939</v>
      </c>
      <c r="R79" s="14"/>
      <c r="T79" s="56">
        <f t="shared" si="6"/>
        <v>100.17090647482014</v>
      </c>
      <c r="V79" s="55">
        <f>+'Obrazac PPR EUR'!AH79*tečaj!$B$2</f>
        <v>730846.5</v>
      </c>
      <c r="X79" s="14"/>
      <c r="Z79" s="55">
        <f>+'Obrazac PPR EUR'!AL79*tečaj!$B$2</f>
        <v>1521969</v>
      </c>
      <c r="AB79" s="14"/>
      <c r="AD79" s="55">
        <f>+'Obrazac PPR EUR'!AP79*tečaj!$B$2</f>
        <v>2599402.5</v>
      </c>
      <c r="AF79" s="14"/>
      <c r="AH79" s="55">
        <f>+P79</f>
        <v>3480939</v>
      </c>
      <c r="AJ79" s="14"/>
    </row>
    <row r="80" spans="1:34" ht="13.5" customHeight="1">
      <c r="A80" s="52">
        <v>2031</v>
      </c>
      <c r="B80" s="53" t="s">
        <v>75</v>
      </c>
      <c r="C80" s="5"/>
      <c r="D80" s="54">
        <v>1322959</v>
      </c>
      <c r="G80" s="5"/>
      <c r="H80" s="54">
        <v>1250000</v>
      </c>
      <c r="K80" s="5"/>
      <c r="L80" s="55">
        <f>+'Obrazac PPR EUR'!L80</f>
        <v>1250000</v>
      </c>
      <c r="P80" s="55">
        <f>+'Obrazac PPR EUR'!AB80*tečaj!$B$2</f>
        <v>1250727</v>
      </c>
      <c r="T80" s="56">
        <f t="shared" si="6"/>
        <v>100.05816</v>
      </c>
      <c r="V80" s="55">
        <f>+'Obrazac PPR EUR'!AH80*tečaj!$B$2</f>
        <v>252405.75</v>
      </c>
      <c r="Z80" s="55">
        <f>+'Obrazac PPR EUR'!AL80*tečaj!$B$2</f>
        <v>534949.5</v>
      </c>
      <c r="AD80" s="55">
        <f>+'Obrazac PPR EUR'!AP80*tečaj!$B$2</f>
        <v>979485</v>
      </c>
      <c r="AH80" s="55">
        <f>+P80</f>
        <v>1250727</v>
      </c>
    </row>
    <row r="81" spans="1:34" ht="13.5" customHeight="1">
      <c r="A81" s="52">
        <v>2032</v>
      </c>
      <c r="B81" s="53" t="s">
        <v>76</v>
      </c>
      <c r="C81" s="5"/>
      <c r="D81" s="54">
        <v>794102</v>
      </c>
      <c r="G81" s="5"/>
      <c r="H81" s="54">
        <v>830000</v>
      </c>
      <c r="K81" s="5"/>
      <c r="L81" s="55">
        <f>+'Obrazac PPR EUR'!L81</f>
        <v>830000</v>
      </c>
      <c r="P81" s="55">
        <f>+'Obrazac PPR EUR'!AB81*tečaj!$B$2</f>
        <v>828795</v>
      </c>
      <c r="T81" s="56">
        <f t="shared" si="6"/>
        <v>99.85481927710843</v>
      </c>
      <c r="V81" s="55">
        <f>+'Obrazac PPR EUR'!AH81*tečaj!$B$2</f>
        <v>161991.75</v>
      </c>
      <c r="Z81" s="55">
        <f>+'Obrazac PPR EUR'!AL81*tečaj!$B$2</f>
        <v>339052.5</v>
      </c>
      <c r="AD81" s="55">
        <f>+'Obrazac PPR EUR'!AP81*tečaj!$B$2</f>
        <v>580156.5</v>
      </c>
      <c r="AH81" s="55">
        <f>+P81</f>
        <v>828795</v>
      </c>
    </row>
    <row r="82" spans="1:34" ht="13.5" customHeight="1">
      <c r="A82" s="52">
        <v>2033</v>
      </c>
      <c r="B82" s="53" t="s">
        <v>77</v>
      </c>
      <c r="C82" s="5"/>
      <c r="D82" s="54">
        <v>126421</v>
      </c>
      <c r="G82" s="5"/>
      <c r="H82" s="54">
        <v>200000</v>
      </c>
      <c r="K82" s="5"/>
      <c r="L82" s="55">
        <f>+'Obrazac PPR EUR'!L82</f>
        <v>200000</v>
      </c>
      <c r="P82" s="55">
        <f>+'Obrazac PPR EUR'!AB82*tečaj!$B$2</f>
        <v>203431.5</v>
      </c>
      <c r="T82" s="56">
        <f t="shared" si="6"/>
        <v>101.71575</v>
      </c>
      <c r="V82" s="55">
        <f>+'Obrazac PPR EUR'!AH82*tečaj!$B$2</f>
        <v>27124.2</v>
      </c>
      <c r="Z82" s="55">
        <f>+'Obrazac PPR EUR'!AL82*tečaj!$B$2</f>
        <v>60276</v>
      </c>
      <c r="AD82" s="55">
        <f>+'Obrazac PPR EUR'!AP82*tečaj!$B$2</f>
        <v>97948.5</v>
      </c>
      <c r="AH82" s="55">
        <f>+P82</f>
        <v>203431.5</v>
      </c>
    </row>
    <row r="83" spans="1:34" ht="13.5" customHeight="1">
      <c r="A83" s="52">
        <v>2034</v>
      </c>
      <c r="B83" s="53" t="s">
        <v>78</v>
      </c>
      <c r="C83" s="5"/>
      <c r="D83" s="54">
        <v>630332</v>
      </c>
      <c r="G83" s="5"/>
      <c r="H83" s="54">
        <v>350000</v>
      </c>
      <c r="K83" s="5"/>
      <c r="L83" s="55">
        <f>+'Obrazac PPR EUR'!L83</f>
        <v>550000</v>
      </c>
      <c r="P83" s="55">
        <f>+'Obrazac PPR EUR'!AB83*tečaj!$B$2</f>
        <v>550018.5</v>
      </c>
      <c r="T83" s="56">
        <f t="shared" si="6"/>
        <v>100.00336363636364</v>
      </c>
      <c r="V83" s="55">
        <f>+'Obrazac PPR EUR'!AH83*tečaj!$B$2</f>
        <v>27877.65</v>
      </c>
      <c r="Z83" s="55">
        <f>+'Obrazac PPR EUR'!AL83*tečaj!$B$2</f>
        <v>188362.5</v>
      </c>
      <c r="AD83" s="55">
        <f>+'Obrazac PPR EUR'!AP83*tečaj!$B$2</f>
        <v>414397.5</v>
      </c>
      <c r="AH83" s="55">
        <f>+P83</f>
        <v>550018.5</v>
      </c>
    </row>
    <row r="84" spans="1:36" ht="13.5" customHeight="1">
      <c r="A84" s="42"/>
      <c r="B84" s="53"/>
      <c r="C84" s="5"/>
      <c r="D84" s="54"/>
      <c r="F84" s="12"/>
      <c r="G84" s="5"/>
      <c r="H84" s="54"/>
      <c r="J84" s="12"/>
      <c r="K84" s="5"/>
      <c r="L84" s="54"/>
      <c r="N84" s="12"/>
      <c r="P84" s="55"/>
      <c r="R84" s="12"/>
      <c r="T84" s="56"/>
      <c r="V84" s="55"/>
      <c r="X84" s="12"/>
      <c r="Z84" s="55"/>
      <c r="AB84" s="12"/>
      <c r="AD84" s="55"/>
      <c r="AF84" s="12"/>
      <c r="AH84" s="55"/>
      <c r="AJ84" s="12"/>
    </row>
    <row r="85" spans="1:36" ht="13.5" customHeight="1">
      <c r="A85" s="47">
        <v>204</v>
      </c>
      <c r="B85" s="48" t="s">
        <v>33</v>
      </c>
      <c r="C85" s="5"/>
      <c r="D85" s="49">
        <f>SUM(D86:D89)</f>
        <v>523673</v>
      </c>
      <c r="F85" s="13">
        <f>+D85/D54</f>
        <v>0.03327162590878251</v>
      </c>
      <c r="G85" s="5"/>
      <c r="H85" s="49">
        <f>SUM(H86:H89)</f>
        <v>540204</v>
      </c>
      <c r="J85" s="13">
        <f>+H85/H54</f>
        <v>0.036918840114585606</v>
      </c>
      <c r="K85" s="5"/>
      <c r="L85" s="49">
        <f>SUM(L86:L89)</f>
        <v>936204</v>
      </c>
      <c r="N85" s="13">
        <f>+L85/L54</f>
        <v>0.05139402259658489</v>
      </c>
      <c r="P85" s="50">
        <f>SUM(P86:P89)</f>
        <v>654295.9800000001</v>
      </c>
      <c r="R85" s="13">
        <f>+P85/P54</f>
        <v>0.035724158812068876</v>
      </c>
      <c r="T85" s="51">
        <f>+P85/L85*100</f>
        <v>69.88818462642759</v>
      </c>
      <c r="U85" s="6"/>
      <c r="V85" s="50">
        <f>SUM(V86:V89)</f>
        <v>163573.99500000002</v>
      </c>
      <c r="X85" s="13">
        <f>+V85/V54</f>
        <v>0.05392315143687441</v>
      </c>
      <c r="Z85" s="50">
        <f>SUM(Z86:Z89)</f>
        <v>327147.99000000005</v>
      </c>
      <c r="AB85" s="13">
        <f>+Z85/Z54</f>
        <v>0.046382942357817376</v>
      </c>
      <c r="AD85" s="50">
        <f>SUM(AD86:AD89)</f>
        <v>490721.985</v>
      </c>
      <c r="AF85" s="13">
        <f>+AD85/AD54</f>
        <v>0.04042504329259588</v>
      </c>
      <c r="AH85" s="50">
        <f>SUM(AH86:AH89)</f>
        <v>654295.9800000001</v>
      </c>
      <c r="AJ85" s="13">
        <f>+AH85/AH54</f>
        <v>0.035724158812068876</v>
      </c>
    </row>
    <row r="86" spans="1:36" ht="13.5" customHeight="1">
      <c r="A86" s="52">
        <v>2040</v>
      </c>
      <c r="B86" s="53" t="s">
        <v>79</v>
      </c>
      <c r="C86" s="5"/>
      <c r="D86" s="54">
        <v>128204</v>
      </c>
      <c r="F86" s="14"/>
      <c r="G86" s="5"/>
      <c r="H86" s="54">
        <v>128204</v>
      </c>
      <c r="J86" s="14"/>
      <c r="K86" s="5"/>
      <c r="L86" s="55">
        <f>+'Obrazac PPR EUR'!L86</f>
        <v>128204</v>
      </c>
      <c r="N86" s="14"/>
      <c r="P86" s="55">
        <f>+'Obrazac PPR EUR'!AB86*tečaj!$B$2</f>
        <v>128207.05200000001</v>
      </c>
      <c r="R86" s="14"/>
      <c r="T86" s="56">
        <f>+P86/L86*100</f>
        <v>100.00238058094912</v>
      </c>
      <c r="V86" s="55">
        <f>+'Obrazac PPR EUR'!AH86*tečaj!$B$2</f>
        <v>32051.763000000003</v>
      </c>
      <c r="X86" s="14"/>
      <c r="Z86" s="55">
        <f>+'Obrazac PPR EUR'!AL86*tečaj!$B$2</f>
        <v>64103.526000000005</v>
      </c>
      <c r="AB86" s="14"/>
      <c r="AD86" s="55">
        <f>+'Obrazac PPR EUR'!AP86*tečaj!$B$2</f>
        <v>96155.289</v>
      </c>
      <c r="AF86" s="14"/>
      <c r="AH86" s="55">
        <f>+P86</f>
        <v>128207.05200000001</v>
      </c>
      <c r="AJ86" s="14"/>
    </row>
    <row r="87" spans="1:34" ht="13.5" customHeight="1">
      <c r="A87" s="52">
        <v>2041</v>
      </c>
      <c r="B87" s="53" t="s">
        <v>80</v>
      </c>
      <c r="C87" s="5"/>
      <c r="D87" s="54">
        <v>324119</v>
      </c>
      <c r="G87" s="5"/>
      <c r="H87" s="54">
        <v>320000</v>
      </c>
      <c r="K87" s="5"/>
      <c r="L87" s="55">
        <f>+'Obrazac PPR EUR'!L87</f>
        <v>680000</v>
      </c>
      <c r="P87" s="55">
        <f>+'Obrazac PPR EUR'!AB87*tečaj!$B$2</f>
        <v>399509.32800000004</v>
      </c>
      <c r="T87" s="56">
        <f>+P87/L87*100</f>
        <v>58.75137176470589</v>
      </c>
      <c r="V87" s="55">
        <f>+'Obrazac PPR EUR'!AH87*tečaj!$B$2</f>
        <v>99877.33200000001</v>
      </c>
      <c r="Z87" s="55">
        <f>+'Obrazac PPR EUR'!AL87*tečaj!$B$2</f>
        <v>199754.66400000002</v>
      </c>
      <c r="AD87" s="55">
        <f>+'Obrazac PPR EUR'!AP87*tečaj!$B$2</f>
        <v>299631.99600000004</v>
      </c>
      <c r="AH87" s="55">
        <f>+P87</f>
        <v>399509.32800000004</v>
      </c>
    </row>
    <row r="88" spans="1:34" ht="13.5" customHeight="1">
      <c r="A88" s="52">
        <v>2042</v>
      </c>
      <c r="B88" s="53" t="s">
        <v>81</v>
      </c>
      <c r="C88" s="5"/>
      <c r="D88" s="54">
        <v>31642</v>
      </c>
      <c r="G88" s="5"/>
      <c r="H88" s="54">
        <v>53000</v>
      </c>
      <c r="K88" s="5"/>
      <c r="L88" s="55">
        <f>+'Obrazac PPR EUR'!L88</f>
        <v>53000</v>
      </c>
      <c r="P88" s="55">
        <f>+'Obrazac PPR EUR'!AB88*tečaj!$B$2</f>
        <v>48220.8</v>
      </c>
      <c r="T88" s="56">
        <f>+P88/L88*100</f>
        <v>90.98264150943398</v>
      </c>
      <c r="V88" s="55">
        <f>+'Obrazac PPR EUR'!AH88*tečaj!$B$2</f>
        <v>12055.2</v>
      </c>
      <c r="Z88" s="55">
        <f>+'Obrazac PPR EUR'!AL88*tečaj!$B$2</f>
        <v>24110.4</v>
      </c>
      <c r="AD88" s="55">
        <f>+'Obrazac PPR EUR'!AP88*tečaj!$B$2</f>
        <v>36165.6</v>
      </c>
      <c r="AH88" s="55">
        <f>+P88</f>
        <v>48220.8</v>
      </c>
    </row>
    <row r="89" spans="1:34" ht="13.5" customHeight="1">
      <c r="A89" s="52">
        <v>2043</v>
      </c>
      <c r="B89" s="53" t="s">
        <v>82</v>
      </c>
      <c r="C89" s="5"/>
      <c r="D89" s="54">
        <v>39708</v>
      </c>
      <c r="G89" s="5"/>
      <c r="H89" s="54">
        <v>39000</v>
      </c>
      <c r="K89" s="5"/>
      <c r="L89" s="55">
        <f>+'Obrazac PPR EUR'!L89</f>
        <v>75000</v>
      </c>
      <c r="P89" s="55">
        <f>+'Obrazac PPR EUR'!AB89*tečaj!$B$2</f>
        <v>78358.8</v>
      </c>
      <c r="T89" s="56">
        <f>+P89/L89*100</f>
        <v>104.4784</v>
      </c>
      <c r="V89" s="55">
        <f>+'Obrazac PPR EUR'!AH89*tečaj!$B$2</f>
        <v>19589.7</v>
      </c>
      <c r="Z89" s="55">
        <f>+'Obrazac PPR EUR'!AL89*tečaj!$B$2</f>
        <v>39179.4</v>
      </c>
      <c r="AD89" s="55">
        <f>+'Obrazac PPR EUR'!AP89*tečaj!$B$2</f>
        <v>58769.100000000006</v>
      </c>
      <c r="AH89" s="55">
        <f>+P89</f>
        <v>78358.8</v>
      </c>
    </row>
    <row r="90" spans="1:36" ht="13.5" customHeight="1">
      <c r="A90" s="42"/>
      <c r="B90" s="53"/>
      <c r="C90" s="5"/>
      <c r="D90" s="54"/>
      <c r="F90" s="12"/>
      <c r="G90" s="5"/>
      <c r="H90" s="54"/>
      <c r="J90" s="12"/>
      <c r="K90" s="5"/>
      <c r="L90" s="54"/>
      <c r="N90" s="12"/>
      <c r="P90" s="55"/>
      <c r="R90" s="12"/>
      <c r="T90" s="56"/>
      <c r="V90" s="55"/>
      <c r="X90" s="12"/>
      <c r="Z90" s="55"/>
      <c r="AB90" s="12"/>
      <c r="AD90" s="55"/>
      <c r="AF90" s="12"/>
      <c r="AH90" s="55"/>
      <c r="AJ90" s="12"/>
    </row>
    <row r="91" spans="1:36" ht="13.5" customHeight="1">
      <c r="A91" s="47">
        <v>205</v>
      </c>
      <c r="B91" s="48" t="s">
        <v>34</v>
      </c>
      <c r="C91" s="5"/>
      <c r="D91" s="49">
        <f>SUM(D92:D97)</f>
        <v>343339</v>
      </c>
      <c r="F91" s="13">
        <f>+D91/D54</f>
        <v>0.021814083918581778</v>
      </c>
      <c r="G91" s="5"/>
      <c r="H91" s="49">
        <f>SUM(H92:H97)</f>
        <v>239000</v>
      </c>
      <c r="J91" s="13">
        <f>+H91/H54</f>
        <v>0.016333834602087285</v>
      </c>
      <c r="K91" s="5"/>
      <c r="L91" s="49">
        <f>SUM(L92:L97)</f>
        <v>394000</v>
      </c>
      <c r="N91" s="13">
        <f>+L91/L54</f>
        <v>0.021629094623665832</v>
      </c>
      <c r="P91" s="50">
        <f>SUM(P92:P97)</f>
        <v>399388.776</v>
      </c>
      <c r="R91" s="13">
        <f>+P91/P54</f>
        <v>0.021806381970407036</v>
      </c>
      <c r="T91" s="51">
        <f aca="true" t="shared" si="7" ref="T91:T97">+P91/L91*100</f>
        <v>101.36770964467006</v>
      </c>
      <c r="U91" s="6"/>
      <c r="V91" s="50">
        <f>SUM(V92:V97)</f>
        <v>40158.885</v>
      </c>
      <c r="X91" s="13">
        <f>+V91/V54</f>
        <v>0.01323861801743623</v>
      </c>
      <c r="Z91" s="50">
        <f>SUM(Z92:Z97)</f>
        <v>125072.7</v>
      </c>
      <c r="AB91" s="13">
        <f>+Z91/Z54</f>
        <v>0.0177327693030808</v>
      </c>
      <c r="AD91" s="50">
        <f>SUM(AD92:AD97)</f>
        <v>177060.75</v>
      </c>
      <c r="AF91" s="13">
        <f>+AD91/AD54</f>
        <v>0.014586035887855108</v>
      </c>
      <c r="AH91" s="50">
        <f>SUM(AH92:AH97)</f>
        <v>399388.776</v>
      </c>
      <c r="AJ91" s="13">
        <f>+AH91/AH54</f>
        <v>0.021806381970407036</v>
      </c>
    </row>
    <row r="92" spans="1:36" ht="13.5" customHeight="1">
      <c r="A92" s="52">
        <v>2050</v>
      </c>
      <c r="B92" s="53" t="s">
        <v>83</v>
      </c>
      <c r="C92" s="5"/>
      <c r="D92" s="54">
        <v>16173</v>
      </c>
      <c r="F92" s="14"/>
      <c r="G92" s="5"/>
      <c r="H92" s="54">
        <v>35000</v>
      </c>
      <c r="J92" s="14"/>
      <c r="K92" s="5"/>
      <c r="L92" s="55">
        <f>+'Obrazac PPR EUR'!L92</f>
        <v>35000</v>
      </c>
      <c r="N92" s="14"/>
      <c r="P92" s="55">
        <f>+'Obrazac PPR EUR'!AB92*tečaj!$B$2</f>
        <v>33905.25</v>
      </c>
      <c r="R92" s="14"/>
      <c r="T92" s="56">
        <f t="shared" si="7"/>
        <v>96.87214285714286</v>
      </c>
      <c r="V92" s="55">
        <f>+'Obrazac PPR EUR'!AH92*tečaj!$B$2</f>
        <v>1130.175</v>
      </c>
      <c r="X92" s="14"/>
      <c r="Z92" s="55">
        <f>+'Obrazac PPR EUR'!AL92*tečaj!$B$2</f>
        <v>6781.05</v>
      </c>
      <c r="AB92" s="14"/>
      <c r="AD92" s="55">
        <f>+'Obrazac PPR EUR'!AP92*tečaj!$B$2</f>
        <v>11301.75</v>
      </c>
      <c r="AF92" s="14"/>
      <c r="AH92" s="55">
        <f aca="true" t="shared" si="8" ref="AH92:AH97">+P92</f>
        <v>33905.25</v>
      </c>
      <c r="AJ92" s="14"/>
    </row>
    <row r="93" spans="1:34" ht="13.5" customHeight="1">
      <c r="A93" s="52">
        <v>2051</v>
      </c>
      <c r="B93" s="53" t="s">
        <v>84</v>
      </c>
      <c r="C93" s="5"/>
      <c r="D93" s="54">
        <v>970</v>
      </c>
      <c r="G93" s="5"/>
      <c r="H93" s="54">
        <v>5000</v>
      </c>
      <c r="K93" s="5"/>
      <c r="L93" s="55">
        <f>+'Obrazac PPR EUR'!L93</f>
        <v>8000</v>
      </c>
      <c r="P93" s="55">
        <f>+'Obrazac PPR EUR'!AB93*tečaj!$B$2</f>
        <v>11301.75</v>
      </c>
      <c r="T93" s="56">
        <f t="shared" si="7"/>
        <v>141.271875</v>
      </c>
      <c r="V93" s="55">
        <f>+'Obrazac PPR EUR'!AH93*tečaj!$B$2</f>
        <v>602.76</v>
      </c>
      <c r="Z93" s="55">
        <f>+'Obrazac PPR EUR'!AL93*tečaj!$B$2</f>
        <v>6781.05</v>
      </c>
      <c r="AD93" s="55">
        <f>+'Obrazac PPR EUR'!AP93*tečaj!$B$2</f>
        <v>7534.5</v>
      </c>
      <c r="AH93" s="55">
        <f t="shared" si="8"/>
        <v>11301.75</v>
      </c>
    </row>
    <row r="94" spans="1:34" ht="13.5" customHeight="1">
      <c r="A94" s="52">
        <v>2052</v>
      </c>
      <c r="B94" s="53" t="s">
        <v>35</v>
      </c>
      <c r="C94" s="5"/>
      <c r="D94" s="54">
        <v>140000</v>
      </c>
      <c r="G94" s="5"/>
      <c r="H94" s="54">
        <v>0</v>
      </c>
      <c r="K94" s="5"/>
      <c r="L94" s="55">
        <f>+'Obrazac PPR EUR'!L94</f>
        <v>150000</v>
      </c>
      <c r="P94" s="55">
        <f>+'Obrazac PPR EUR'!AB94*tečaj!$B$2</f>
        <v>149996.826</v>
      </c>
      <c r="T94" s="56">
        <f t="shared" si="7"/>
        <v>99.997884</v>
      </c>
      <c r="V94" s="55">
        <f>+'Obrazac PPR EUR'!AH94*tečaj!$B$2</f>
        <v>0</v>
      </c>
      <c r="Z94" s="55">
        <f>+'Obrazac PPR EUR'!AL94*tečaj!$B$2</f>
        <v>0</v>
      </c>
      <c r="AD94" s="55">
        <f>+'Obrazac PPR EUR'!AP94*tečaj!$B$2</f>
        <v>0</v>
      </c>
      <c r="AH94" s="55">
        <f t="shared" si="8"/>
        <v>149996.826</v>
      </c>
    </row>
    <row r="95" spans="1:34" ht="13.5" customHeight="1">
      <c r="A95" s="52">
        <v>2053</v>
      </c>
      <c r="B95" s="53" t="s">
        <v>85</v>
      </c>
      <c r="C95" s="5"/>
      <c r="D95" s="54">
        <v>28852</v>
      </c>
      <c r="G95" s="5"/>
      <c r="H95" s="54">
        <v>29000</v>
      </c>
      <c r="K95" s="5"/>
      <c r="L95" s="55">
        <f>+'Obrazac PPR EUR'!L95</f>
        <v>29000</v>
      </c>
      <c r="P95" s="55">
        <f>+'Obrazac PPR EUR'!AB95*tečaj!$B$2</f>
        <v>37672.5</v>
      </c>
      <c r="T95" s="56">
        <f t="shared" si="7"/>
        <v>129.9051724137931</v>
      </c>
      <c r="V95" s="55">
        <f>+'Obrazac PPR EUR'!AH95*tečaj!$B$2</f>
        <v>15069</v>
      </c>
      <c r="Z95" s="55">
        <f>+'Obrazac PPR EUR'!AL95*tečaj!$B$2</f>
        <v>22603.5</v>
      </c>
      <c r="AD95" s="55">
        <f>+'Obrazac PPR EUR'!AP95*tečaj!$B$2</f>
        <v>30138</v>
      </c>
      <c r="AH95" s="55">
        <f t="shared" si="8"/>
        <v>37672.5</v>
      </c>
    </row>
    <row r="96" spans="1:34" ht="13.5" customHeight="1">
      <c r="A96" s="52">
        <v>2054</v>
      </c>
      <c r="B96" s="53" t="s">
        <v>86</v>
      </c>
      <c r="C96" s="5"/>
      <c r="D96" s="54">
        <v>19500</v>
      </c>
      <c r="G96" s="5"/>
      <c r="H96" s="54">
        <v>20000</v>
      </c>
      <c r="K96" s="5"/>
      <c r="L96" s="55">
        <f>+'Obrazac PPR EUR'!L96</f>
        <v>22000</v>
      </c>
      <c r="P96" s="55">
        <f>+'Obrazac PPR EUR'!AB96*tečaj!$B$2</f>
        <v>15822.45</v>
      </c>
      <c r="T96" s="56">
        <f t="shared" si="7"/>
        <v>71.92022727272727</v>
      </c>
      <c r="V96" s="55">
        <f>+'Obrazac PPR EUR'!AH96*tečaj!$B$2</f>
        <v>9041.4</v>
      </c>
      <c r="Z96" s="55">
        <f>+'Obrazac PPR EUR'!AL96*tečaj!$B$2</f>
        <v>13562.1</v>
      </c>
      <c r="AD96" s="55">
        <f>+'Obrazac PPR EUR'!AP96*tečaj!$B$2</f>
        <v>15069</v>
      </c>
      <c r="AH96" s="55">
        <f t="shared" si="8"/>
        <v>15822.45</v>
      </c>
    </row>
    <row r="97" spans="1:34" ht="13.5" customHeight="1">
      <c r="A97" s="52">
        <v>2055</v>
      </c>
      <c r="B97" s="53" t="s">
        <v>34</v>
      </c>
      <c r="C97" s="5"/>
      <c r="D97" s="54">
        <v>137844</v>
      </c>
      <c r="G97" s="5"/>
      <c r="H97" s="54">
        <v>150000</v>
      </c>
      <c r="K97" s="5"/>
      <c r="L97" s="55">
        <f>+'Obrazac PPR EUR'!L97</f>
        <v>150000</v>
      </c>
      <c r="P97" s="55">
        <f>+'Obrazac PPR EUR'!AB97*tečaj!$B$2</f>
        <v>150690</v>
      </c>
      <c r="T97" s="56">
        <f t="shared" si="7"/>
        <v>100.46</v>
      </c>
      <c r="V97" s="55">
        <f>+'Obrazac PPR EUR'!AH97*tečaj!$B$2</f>
        <v>14315.550000000001</v>
      </c>
      <c r="Z97" s="55">
        <f>+'Obrazac PPR EUR'!AL97*tečaj!$B$2</f>
        <v>75345</v>
      </c>
      <c r="AD97" s="55">
        <f>+'Obrazac PPR EUR'!AP97*tečaj!$B$2</f>
        <v>113017.5</v>
      </c>
      <c r="AH97" s="55">
        <f t="shared" si="8"/>
        <v>150690</v>
      </c>
    </row>
    <row r="98" spans="16:34" ht="13.5" customHeight="1">
      <c r="P98" s="59"/>
      <c r="V98" s="59"/>
      <c r="Z98" s="59"/>
      <c r="AD98" s="59"/>
      <c r="AH98" s="59"/>
    </row>
    <row r="99" spans="1:36" ht="13.5" customHeight="1">
      <c r="A99" s="38">
        <v>21</v>
      </c>
      <c r="B99" s="61" t="s">
        <v>36</v>
      </c>
      <c r="D99" s="39">
        <f>D101+D105</f>
        <v>3111</v>
      </c>
      <c r="F99" s="10">
        <f>+D99/D122</f>
        <v>0.00019218207518834893</v>
      </c>
      <c r="H99" s="39">
        <f>H101+H105</f>
        <v>5000</v>
      </c>
      <c r="J99" s="10">
        <f>+H99/H122</f>
        <v>0.0003325086232786361</v>
      </c>
      <c r="L99" s="39">
        <f>L101+L105</f>
        <v>10000</v>
      </c>
      <c r="N99" s="10">
        <f>+L99/L122</f>
        <v>0.0005361584163681872</v>
      </c>
      <c r="P99" s="40">
        <f>+P101+P105</f>
        <v>9794.85</v>
      </c>
      <c r="R99" s="10">
        <f>+P99/P122</f>
        <v>0.0005226870294811566</v>
      </c>
      <c r="T99" s="41">
        <f>+P99/L99*100</f>
        <v>97.94850000000001</v>
      </c>
      <c r="V99" s="40">
        <f>+V101+V105</f>
        <v>75.345</v>
      </c>
      <c r="X99" s="10">
        <f>+V99/V122</f>
        <v>2.483608185972581E-05</v>
      </c>
      <c r="Z99" s="40">
        <f>+Z101+Z105</f>
        <v>452.07000000000005</v>
      </c>
      <c r="AB99" s="10">
        <f>+Z99/Z122</f>
        <v>6.403551836752118E-05</v>
      </c>
      <c r="AD99" s="40">
        <f>+AD101+AD105</f>
        <v>5650.875</v>
      </c>
      <c r="AF99" s="10">
        <f>+AD99/AD122</f>
        <v>0.00046356960961257943</v>
      </c>
      <c r="AH99" s="40">
        <f>+AH101+AH105</f>
        <v>9794.85</v>
      </c>
      <c r="AJ99" s="10">
        <f>+AH99/AH122</f>
        <v>0.0005226870294811566</v>
      </c>
    </row>
    <row r="100" spans="1:36" ht="13.5" customHeight="1">
      <c r="A100" s="42"/>
      <c r="B100" s="73"/>
      <c r="C100" s="5"/>
      <c r="D100" s="44"/>
      <c r="F100" s="12"/>
      <c r="G100" s="5"/>
      <c r="H100" s="44"/>
      <c r="J100" s="12"/>
      <c r="K100" s="5"/>
      <c r="L100" s="44"/>
      <c r="N100" s="12"/>
      <c r="P100" s="45"/>
      <c r="R100" s="12"/>
      <c r="T100" s="46"/>
      <c r="V100" s="45"/>
      <c r="X100" s="12"/>
      <c r="Z100" s="45"/>
      <c r="AB100" s="12"/>
      <c r="AD100" s="45"/>
      <c r="AF100" s="12"/>
      <c r="AH100" s="45"/>
      <c r="AJ100" s="12"/>
    </row>
    <row r="101" spans="1:36" ht="13.5" customHeight="1">
      <c r="A101" s="47">
        <v>210</v>
      </c>
      <c r="B101" s="48" t="s">
        <v>37</v>
      </c>
      <c r="C101" s="5"/>
      <c r="D101" s="49">
        <f>+D102+D103</f>
        <v>789</v>
      </c>
      <c r="F101" s="13">
        <f>+D101/D99</f>
        <v>0.2536162005785921</v>
      </c>
      <c r="G101" s="5"/>
      <c r="H101" s="49">
        <f>+H102+H103</f>
        <v>3000</v>
      </c>
      <c r="J101" s="13">
        <f>+H101/H99</f>
        <v>0.6</v>
      </c>
      <c r="K101" s="5"/>
      <c r="L101" s="49">
        <f>+L102+L103</f>
        <v>4000</v>
      </c>
      <c r="N101" s="13">
        <f>+L101/L99</f>
        <v>0.4</v>
      </c>
      <c r="P101" s="50">
        <f>+P102+P103</f>
        <v>3767.25</v>
      </c>
      <c r="R101" s="13">
        <f>+P101/P99</f>
        <v>0.3846153846153846</v>
      </c>
      <c r="T101" s="51">
        <f>+P101/L101*100</f>
        <v>94.18125</v>
      </c>
      <c r="U101" s="6"/>
      <c r="V101" s="50">
        <f>+V102+V103</f>
        <v>0</v>
      </c>
      <c r="X101" s="13">
        <f>+V101/V99</f>
        <v>0</v>
      </c>
      <c r="Z101" s="50">
        <f>+Z102+Z103</f>
        <v>75.345</v>
      </c>
      <c r="AB101" s="13">
        <f>+Z101/Z99</f>
        <v>0.16666666666666666</v>
      </c>
      <c r="AD101" s="50">
        <f>+AD102+AD103</f>
        <v>1506.9</v>
      </c>
      <c r="AF101" s="13">
        <f>+AD101/AD99</f>
        <v>0.26666666666666666</v>
      </c>
      <c r="AH101" s="50">
        <f>+AH102+AH103</f>
        <v>3767.25</v>
      </c>
      <c r="AJ101" s="13">
        <f>+AH101/AH99</f>
        <v>0.3846153846153846</v>
      </c>
    </row>
    <row r="102" spans="1:36" ht="13.5" customHeight="1">
      <c r="A102" s="52">
        <v>2100</v>
      </c>
      <c r="B102" s="53" t="s">
        <v>87</v>
      </c>
      <c r="C102" s="5"/>
      <c r="D102" s="54">
        <v>789</v>
      </c>
      <c r="F102" s="14"/>
      <c r="G102" s="5"/>
      <c r="H102" s="54">
        <v>3000</v>
      </c>
      <c r="J102" s="14"/>
      <c r="K102" s="5"/>
      <c r="L102" s="55">
        <f>+'Obrazac PPR EUR'!L102</f>
        <v>4000</v>
      </c>
      <c r="N102" s="14"/>
      <c r="P102" s="55">
        <f>+'Obrazac PPR EUR'!AB102*tečaj!$B$2</f>
        <v>3767.25</v>
      </c>
      <c r="R102" s="14"/>
      <c r="T102" s="56">
        <f>+P102/L102*100</f>
        <v>94.18125</v>
      </c>
      <c r="V102" s="55">
        <f>+'Obrazac PPR EUR'!AH102*tečaj!$B$2</f>
        <v>0</v>
      </c>
      <c r="X102" s="14"/>
      <c r="Z102" s="55">
        <f>+'Obrazac PPR EUR'!AL102*tečaj!$B$2</f>
        <v>75.345</v>
      </c>
      <c r="AB102" s="14"/>
      <c r="AD102" s="55">
        <f>+'Obrazac PPR EUR'!AP102*tečaj!$B$2</f>
        <v>1506.9</v>
      </c>
      <c r="AF102" s="14"/>
      <c r="AH102" s="55">
        <f>+P102</f>
        <v>3767.25</v>
      </c>
      <c r="AJ102" s="14"/>
    </row>
    <row r="103" spans="1:34" ht="13.5" customHeight="1">
      <c r="A103" s="52">
        <v>2101</v>
      </c>
      <c r="B103" s="53" t="s">
        <v>38</v>
      </c>
      <c r="C103" s="5"/>
      <c r="D103" s="54">
        <v>0</v>
      </c>
      <c r="G103" s="5"/>
      <c r="H103" s="54">
        <v>0</v>
      </c>
      <c r="K103" s="5"/>
      <c r="L103" s="55">
        <f>+'Obrazac PPR EUR'!L103</f>
        <v>0</v>
      </c>
      <c r="P103" s="55">
        <f>+'Obrazac PPR EUR'!AB103*tečaj!$B$2</f>
        <v>0</v>
      </c>
      <c r="T103" s="56" t="e">
        <f>+P103/L103*100</f>
        <v>#DIV/0!</v>
      </c>
      <c r="V103" s="55">
        <f>+'Obrazac PPR EUR'!AH103*tečaj!$B$2</f>
        <v>0</v>
      </c>
      <c r="Z103" s="55">
        <f>+'Obrazac PPR EUR'!AL103*tečaj!$B$2</f>
        <v>0</v>
      </c>
      <c r="AD103" s="55">
        <f>+'Obrazac PPR EUR'!AP103*tečaj!$B$2</f>
        <v>0</v>
      </c>
      <c r="AH103" s="55">
        <f>+P103</f>
        <v>0</v>
      </c>
    </row>
    <row r="104" spans="1:36" ht="13.5" customHeight="1">
      <c r="A104" s="42"/>
      <c r="B104" s="53"/>
      <c r="C104" s="5"/>
      <c r="D104" s="54"/>
      <c r="F104" s="12"/>
      <c r="G104" s="5"/>
      <c r="H104" s="54"/>
      <c r="J104" s="12"/>
      <c r="K104" s="5"/>
      <c r="L104" s="54"/>
      <c r="N104" s="12"/>
      <c r="P104" s="55"/>
      <c r="R104" s="12"/>
      <c r="T104" s="56"/>
      <c r="V104" s="55"/>
      <c r="X104" s="12"/>
      <c r="Z104" s="55"/>
      <c r="AB104" s="12"/>
      <c r="AD104" s="55"/>
      <c r="AF104" s="12"/>
      <c r="AH104" s="55"/>
      <c r="AJ104" s="12"/>
    </row>
    <row r="105" spans="1:36" ht="13.5" customHeight="1">
      <c r="A105" s="47">
        <v>211</v>
      </c>
      <c r="B105" s="48" t="s">
        <v>39</v>
      </c>
      <c r="C105" s="5"/>
      <c r="D105" s="49">
        <f>SUM(D106:D108)</f>
        <v>2322</v>
      </c>
      <c r="F105" s="13">
        <f>+D105/D99</f>
        <v>0.7463837994214079</v>
      </c>
      <c r="G105" s="5"/>
      <c r="H105" s="49">
        <f>SUM(H106:H108)</f>
        <v>2000</v>
      </c>
      <c r="J105" s="13">
        <f>+H105/H99</f>
        <v>0.4</v>
      </c>
      <c r="K105" s="5"/>
      <c r="L105" s="49">
        <f>SUM(L106:L108)</f>
        <v>6000</v>
      </c>
      <c r="N105" s="13">
        <f>+L105/L99</f>
        <v>0.6</v>
      </c>
      <c r="P105" s="50">
        <f>+P106+P107+P108</f>
        <v>6027.6</v>
      </c>
      <c r="R105" s="13">
        <f>+P105/P99</f>
        <v>0.6153846153846154</v>
      </c>
      <c r="T105" s="51">
        <f>+P105/L105*100</f>
        <v>100.46000000000002</v>
      </c>
      <c r="V105" s="50">
        <f>+V106+V107+V108</f>
        <v>75.345</v>
      </c>
      <c r="X105" s="13">
        <f>+V105/V99</f>
        <v>1</v>
      </c>
      <c r="Z105" s="50">
        <f>+Z106+Z107+Z108</f>
        <v>376.725</v>
      </c>
      <c r="AB105" s="13">
        <f>+Z105/Z99</f>
        <v>0.8333333333333333</v>
      </c>
      <c r="AD105" s="50">
        <f>+AD106+AD107+AD108</f>
        <v>4143.975</v>
      </c>
      <c r="AF105" s="13">
        <f>+AD105/AD99</f>
        <v>0.7333333333333334</v>
      </c>
      <c r="AH105" s="50">
        <f>+AH106+AH107+AH108</f>
        <v>6027.6</v>
      </c>
      <c r="AJ105" s="13">
        <f>+AH105/AH99</f>
        <v>0.6153846153846154</v>
      </c>
    </row>
    <row r="106" spans="1:36" ht="13.5" customHeight="1">
      <c r="A106" s="52">
        <v>2110</v>
      </c>
      <c r="B106" s="53" t="s">
        <v>40</v>
      </c>
      <c r="C106" s="5"/>
      <c r="D106" s="54">
        <v>0</v>
      </c>
      <c r="F106" s="14"/>
      <c r="G106" s="5"/>
      <c r="H106" s="54">
        <v>0</v>
      </c>
      <c r="J106" s="14"/>
      <c r="K106" s="5"/>
      <c r="L106" s="55">
        <f>+'Obrazac PPR EUR'!L106</f>
        <v>0</v>
      </c>
      <c r="N106" s="14"/>
      <c r="P106" s="55">
        <f>+'Obrazac PPR EUR'!AB106*tečaj!$B$2</f>
        <v>0</v>
      </c>
      <c r="R106" s="14"/>
      <c r="T106" s="56" t="e">
        <f>+P106/L106*100</f>
        <v>#DIV/0!</v>
      </c>
      <c r="V106" s="55">
        <f>+'Obrazac PPR EUR'!AH106*tečaj!$B$2</f>
        <v>0</v>
      </c>
      <c r="X106" s="14"/>
      <c r="Z106" s="55">
        <f>+'Obrazac PPR EUR'!AL106*tečaj!$B$2</f>
        <v>0</v>
      </c>
      <c r="AB106" s="14"/>
      <c r="AD106" s="55">
        <f>+'Obrazac PPR EUR'!AP106*tečaj!$B$2</f>
        <v>0</v>
      </c>
      <c r="AF106" s="14"/>
      <c r="AH106" s="55">
        <f>+P106</f>
        <v>0</v>
      </c>
      <c r="AJ106" s="14"/>
    </row>
    <row r="107" spans="1:34" ht="13.5" customHeight="1">
      <c r="A107" s="52">
        <v>2111</v>
      </c>
      <c r="B107" s="53" t="s">
        <v>88</v>
      </c>
      <c r="C107" s="5"/>
      <c r="D107" s="54">
        <v>2322</v>
      </c>
      <c r="G107" s="5"/>
      <c r="H107" s="54">
        <v>2000</v>
      </c>
      <c r="K107" s="5"/>
      <c r="L107" s="55">
        <f>+'Obrazac PPR EUR'!L107</f>
        <v>6000</v>
      </c>
      <c r="P107" s="55">
        <f>+'Obrazac PPR EUR'!AB107*tečaj!$B$2</f>
        <v>6027.6</v>
      </c>
      <c r="T107" s="56">
        <f>+P107/L107*100</f>
        <v>100.46000000000002</v>
      </c>
      <c r="V107" s="55">
        <f>+'Obrazac PPR EUR'!AH107*tečaj!$B$2</f>
        <v>75.345</v>
      </c>
      <c r="Z107" s="55">
        <f>+'Obrazac PPR EUR'!AL107*tečaj!$B$2</f>
        <v>376.725</v>
      </c>
      <c r="AD107" s="55">
        <f>+'Obrazac PPR EUR'!AP107*tečaj!$B$2</f>
        <v>4143.975</v>
      </c>
      <c r="AH107" s="55">
        <f>+P107</f>
        <v>6027.6</v>
      </c>
    </row>
    <row r="108" spans="1:34" ht="13.5" customHeight="1">
      <c r="A108" s="52">
        <v>2112</v>
      </c>
      <c r="B108" s="53" t="s">
        <v>39</v>
      </c>
      <c r="C108" s="5"/>
      <c r="D108" s="54">
        <v>0</v>
      </c>
      <c r="G108" s="5"/>
      <c r="H108" s="54">
        <v>0</v>
      </c>
      <c r="K108" s="5"/>
      <c r="L108" s="55">
        <f>+'Obrazac PPR EUR'!L108</f>
        <v>0</v>
      </c>
      <c r="P108" s="55">
        <f>+'Obrazac PPR EUR'!AB108*tečaj!$B$2</f>
        <v>0</v>
      </c>
      <c r="T108" s="56" t="e">
        <f>+P108/L108*100</f>
        <v>#DIV/0!</v>
      </c>
      <c r="V108" s="55">
        <f>+'Obrazac PPR EUR'!AH108*tečaj!$B$2</f>
        <v>0</v>
      </c>
      <c r="Z108" s="55">
        <f>+'Obrazac PPR EUR'!AL108*tečaj!$B$2</f>
        <v>0</v>
      </c>
      <c r="AD108" s="55">
        <f>+'Obrazac PPR EUR'!AP108*tečaj!$B$2</f>
        <v>0</v>
      </c>
      <c r="AH108" s="55">
        <f>+P108</f>
        <v>0</v>
      </c>
    </row>
    <row r="109" spans="1:34" ht="13.5" customHeight="1">
      <c r="A109" s="42"/>
      <c r="B109" s="57"/>
      <c r="C109" s="5"/>
      <c r="D109" s="58"/>
      <c r="G109" s="5"/>
      <c r="H109" s="58"/>
      <c r="K109" s="5"/>
      <c r="L109" s="58"/>
      <c r="P109" s="59"/>
      <c r="T109" s="60"/>
      <c r="V109" s="59"/>
      <c r="Z109" s="59"/>
      <c r="AD109" s="59"/>
      <c r="AH109" s="59"/>
    </row>
    <row r="110" spans="1:36" ht="13.5" customHeight="1">
      <c r="A110" s="38">
        <v>22</v>
      </c>
      <c r="B110" s="61" t="s">
        <v>98</v>
      </c>
      <c r="D110" s="39">
        <f>D112</f>
        <v>445336</v>
      </c>
      <c r="F110" s="10">
        <f>+D110/D122</f>
        <v>0.027510638584403266</v>
      </c>
      <c r="H110" s="39">
        <f>H112</f>
        <v>400000</v>
      </c>
      <c r="J110" s="10">
        <f>+H110/H122</f>
        <v>0.02660068986229089</v>
      </c>
      <c r="L110" s="39">
        <f>L112</f>
        <v>425000</v>
      </c>
      <c r="N110" s="10">
        <f>+L110/L122</f>
        <v>0.02278673269564796</v>
      </c>
      <c r="P110" s="40">
        <f>+P112</f>
        <v>414397.5</v>
      </c>
      <c r="R110" s="10">
        <f>+P110/P122</f>
        <v>0.022113682016510473</v>
      </c>
      <c r="T110" s="41">
        <f>+P110/L110*100</f>
        <v>97.50529411764705</v>
      </c>
      <c r="V110" s="40">
        <f>+V112</f>
        <v>150.69</v>
      </c>
      <c r="X110" s="10">
        <f>+V110/V122</f>
        <v>4.967216371945162E-05</v>
      </c>
      <c r="Z110" s="40">
        <f>+Z112</f>
        <v>6027.6</v>
      </c>
      <c r="AB110" s="10">
        <f>+Z110/Z122</f>
        <v>0.0008538069115669491</v>
      </c>
      <c r="AD110" s="40">
        <f>+AD112</f>
        <v>45207</v>
      </c>
      <c r="AF110" s="10">
        <f>+AD110/AD122</f>
        <v>0.0037085568769006354</v>
      </c>
      <c r="AH110" s="40">
        <f>+AH112</f>
        <v>414397.5</v>
      </c>
      <c r="AJ110" s="10">
        <f>+AH110/AH122</f>
        <v>0.022113682016510473</v>
      </c>
    </row>
    <row r="111" spans="1:36" ht="13.5" customHeight="1">
      <c r="A111" s="11"/>
      <c r="B111" s="73"/>
      <c r="C111" s="5"/>
      <c r="D111" s="44"/>
      <c r="F111" s="12"/>
      <c r="G111" s="5"/>
      <c r="H111" s="44"/>
      <c r="J111" s="12"/>
      <c r="K111" s="5"/>
      <c r="L111" s="44"/>
      <c r="N111" s="12"/>
      <c r="P111" s="45"/>
      <c r="R111" s="12"/>
      <c r="T111" s="46"/>
      <c r="V111" s="45"/>
      <c r="X111" s="12"/>
      <c r="Z111" s="45"/>
      <c r="AB111" s="12"/>
      <c r="AD111" s="45"/>
      <c r="AF111" s="12"/>
      <c r="AH111" s="45"/>
      <c r="AJ111" s="12"/>
    </row>
    <row r="112" spans="1:36" ht="13.5" customHeight="1">
      <c r="A112" s="47">
        <v>220</v>
      </c>
      <c r="B112" s="48" t="s">
        <v>99</v>
      </c>
      <c r="C112" s="5"/>
      <c r="D112" s="49">
        <f>SUM(D113:D120)</f>
        <v>445336</v>
      </c>
      <c r="F112" s="13">
        <f>+D112/D110</f>
        <v>1</v>
      </c>
      <c r="G112" s="5"/>
      <c r="H112" s="49">
        <f>SUM(H113:H120)</f>
        <v>400000</v>
      </c>
      <c r="J112" s="13">
        <f>+H112/H110</f>
        <v>1</v>
      </c>
      <c r="K112" s="5"/>
      <c r="L112" s="49">
        <f>SUM(L113:L120)</f>
        <v>425000</v>
      </c>
      <c r="N112" s="13">
        <f>+L112/L110</f>
        <v>1</v>
      </c>
      <c r="P112" s="50">
        <f>SUM(P113:P120)</f>
        <v>414397.5</v>
      </c>
      <c r="R112" s="13">
        <f>+P112/P110</f>
        <v>1</v>
      </c>
      <c r="T112" s="51">
        <f aca="true" t="shared" si="9" ref="T112:T120">+P112/L112*100</f>
        <v>97.50529411764705</v>
      </c>
      <c r="U112" s="6"/>
      <c r="V112" s="50">
        <f>SUM(V113:V120)</f>
        <v>150.69</v>
      </c>
      <c r="X112" s="13">
        <f>+V112/V110</f>
        <v>1</v>
      </c>
      <c r="Z112" s="50">
        <f>SUM(Z113:Z120)</f>
        <v>6027.6</v>
      </c>
      <c r="AB112" s="13">
        <f>+Z112/Z110</f>
        <v>1</v>
      </c>
      <c r="AD112" s="50">
        <f>SUM(AD113:AD120)</f>
        <v>45207</v>
      </c>
      <c r="AF112" s="13">
        <f>+AD112/AD110</f>
        <v>1</v>
      </c>
      <c r="AH112" s="50">
        <f>SUM(AH113:AH120)</f>
        <v>414397.5</v>
      </c>
      <c r="AJ112" s="13">
        <f>+AH112/AH110</f>
        <v>1</v>
      </c>
    </row>
    <row r="113" spans="1:36" ht="27" customHeight="1">
      <c r="A113" s="52">
        <v>2200</v>
      </c>
      <c r="B113" s="74" t="s">
        <v>89</v>
      </c>
      <c r="C113" s="5"/>
      <c r="D113" s="54">
        <v>0</v>
      </c>
      <c r="F113" s="14"/>
      <c r="G113" s="5"/>
      <c r="H113" s="54">
        <v>0</v>
      </c>
      <c r="J113" s="14"/>
      <c r="K113" s="5"/>
      <c r="L113" s="55">
        <f>+'Obrazac PPR EUR'!L113</f>
        <v>0</v>
      </c>
      <c r="N113" s="14"/>
      <c r="P113" s="55">
        <f>+'Obrazac PPR EUR'!AB113*tečaj!$B$2</f>
        <v>0</v>
      </c>
      <c r="R113" s="14"/>
      <c r="T113" s="56" t="e">
        <f t="shared" si="9"/>
        <v>#DIV/0!</v>
      </c>
      <c r="V113" s="55">
        <f>+'Obrazac PPR EUR'!AH113*tečaj!$B$2</f>
        <v>0</v>
      </c>
      <c r="X113" s="14"/>
      <c r="Z113" s="55">
        <f>+'Obrazac PPR EUR'!AL113*tečaj!$B$2</f>
        <v>0</v>
      </c>
      <c r="AB113" s="14"/>
      <c r="AD113" s="55">
        <f>+'Obrazac PPR EUR'!AP113*tečaj!$B$2</f>
        <v>0</v>
      </c>
      <c r="AF113" s="14"/>
      <c r="AH113" s="55">
        <f aca="true" t="shared" si="10" ref="AH113:AH120">+P113</f>
        <v>0</v>
      </c>
      <c r="AJ113" s="14"/>
    </row>
    <row r="114" spans="1:34" ht="27" customHeight="1">
      <c r="A114" s="52">
        <v>2201</v>
      </c>
      <c r="B114" s="74" t="s">
        <v>41</v>
      </c>
      <c r="C114" s="5"/>
      <c r="D114" s="54">
        <v>0</v>
      </c>
      <c r="G114" s="5"/>
      <c r="H114" s="54">
        <v>0</v>
      </c>
      <c r="K114" s="5"/>
      <c r="L114" s="55">
        <f>+'Obrazac PPR EUR'!L114</f>
        <v>0</v>
      </c>
      <c r="P114" s="55">
        <f>+'Obrazac PPR EUR'!AB114*tečaj!$B$2</f>
        <v>0</v>
      </c>
      <c r="T114" s="56" t="e">
        <f t="shared" si="9"/>
        <v>#DIV/0!</v>
      </c>
      <c r="V114" s="55">
        <f>+'Obrazac PPR EUR'!AH114*tečaj!$B$2</f>
        <v>0</v>
      </c>
      <c r="Z114" s="55">
        <f>+'Obrazac PPR EUR'!AL114*tečaj!$B$2</f>
        <v>0</v>
      </c>
      <c r="AD114" s="55">
        <f>+'Obrazac PPR EUR'!AP114*tečaj!$B$2</f>
        <v>0</v>
      </c>
      <c r="AH114" s="55">
        <f t="shared" si="10"/>
        <v>0</v>
      </c>
    </row>
    <row r="115" spans="1:34" ht="13.5" customHeight="1">
      <c r="A115" s="52">
        <v>2202</v>
      </c>
      <c r="B115" s="53" t="s">
        <v>42</v>
      </c>
      <c r="C115" s="5"/>
      <c r="D115" s="54">
        <v>0</v>
      </c>
      <c r="G115" s="5"/>
      <c r="H115" s="54">
        <v>0</v>
      </c>
      <c r="K115" s="5"/>
      <c r="L115" s="55">
        <f>+'Obrazac PPR EUR'!L115</f>
        <v>0</v>
      </c>
      <c r="P115" s="55">
        <f>+'Obrazac PPR EUR'!AB115*tečaj!$B$2</f>
        <v>0</v>
      </c>
      <c r="T115" s="56" t="e">
        <f t="shared" si="9"/>
        <v>#DIV/0!</v>
      </c>
      <c r="V115" s="55">
        <f>+'Obrazac PPR EUR'!AH115*tečaj!$B$2</f>
        <v>0</v>
      </c>
      <c r="Z115" s="55">
        <f>+'Obrazac PPR EUR'!AL115*tečaj!$B$2</f>
        <v>0</v>
      </c>
      <c r="AD115" s="55">
        <f>+'Obrazac PPR EUR'!AP115*tečaj!$B$2</f>
        <v>0</v>
      </c>
      <c r="AH115" s="55">
        <f t="shared" si="10"/>
        <v>0</v>
      </c>
    </row>
    <row r="116" spans="1:34" ht="13.5" customHeight="1">
      <c r="A116" s="52">
        <v>2203</v>
      </c>
      <c r="B116" s="53" t="s">
        <v>43</v>
      </c>
      <c r="C116" s="5"/>
      <c r="D116" s="54">
        <v>0</v>
      </c>
      <c r="G116" s="5"/>
      <c r="H116" s="54">
        <v>0</v>
      </c>
      <c r="K116" s="5"/>
      <c r="L116" s="55">
        <f>+'Obrazac PPR EUR'!L116</f>
        <v>0</v>
      </c>
      <c r="P116" s="55">
        <f>+'Obrazac PPR EUR'!AB116*tečaj!$B$2</f>
        <v>0</v>
      </c>
      <c r="T116" s="56" t="e">
        <f t="shared" si="9"/>
        <v>#DIV/0!</v>
      </c>
      <c r="V116" s="55">
        <f>+'Obrazac PPR EUR'!AH116*tečaj!$B$2</f>
        <v>0</v>
      </c>
      <c r="Z116" s="55">
        <f>+'Obrazac PPR EUR'!AL116*tečaj!$B$2</f>
        <v>0</v>
      </c>
      <c r="AD116" s="55">
        <f>+'Obrazac PPR EUR'!AP116*tečaj!$B$2</f>
        <v>0</v>
      </c>
      <c r="AH116" s="55">
        <f t="shared" si="10"/>
        <v>0</v>
      </c>
    </row>
    <row r="117" spans="1:34" ht="13.5" customHeight="1">
      <c r="A117" s="52">
        <v>2204</v>
      </c>
      <c r="B117" s="53" t="s">
        <v>44</v>
      </c>
      <c r="C117" s="5"/>
      <c r="D117" s="54">
        <v>53370</v>
      </c>
      <c r="G117" s="5"/>
      <c r="H117" s="54">
        <v>350000</v>
      </c>
      <c r="K117" s="5"/>
      <c r="L117" s="55">
        <f>+'Obrazac PPR EUR'!L117</f>
        <v>350000</v>
      </c>
      <c r="P117" s="55">
        <f>+'Obrazac PPR EUR'!AB117*tečaj!$B$2</f>
        <v>339052.5</v>
      </c>
      <c r="T117" s="56">
        <f t="shared" si="9"/>
        <v>96.87214285714286</v>
      </c>
      <c r="V117" s="55">
        <f>+'Obrazac PPR EUR'!AH117*tečaj!$B$2</f>
        <v>0</v>
      </c>
      <c r="Z117" s="55">
        <f>+'Obrazac PPR EUR'!AL117*tečaj!$B$2</f>
        <v>0</v>
      </c>
      <c r="AD117" s="55">
        <f>+'Obrazac PPR EUR'!AP117*tečaj!$B$2</f>
        <v>0</v>
      </c>
      <c r="AH117" s="55">
        <f t="shared" si="10"/>
        <v>339052.5</v>
      </c>
    </row>
    <row r="118" spans="1:34" ht="13.5" customHeight="1">
      <c r="A118" s="52">
        <v>2205</v>
      </c>
      <c r="B118" s="53" t="s">
        <v>45</v>
      </c>
      <c r="C118" s="5"/>
      <c r="D118" s="54">
        <v>0</v>
      </c>
      <c r="G118" s="5"/>
      <c r="H118" s="54">
        <v>0</v>
      </c>
      <c r="K118" s="5"/>
      <c r="L118" s="55">
        <f>+'Obrazac PPR EUR'!L118</f>
        <v>0</v>
      </c>
      <c r="P118" s="55">
        <f>+'Obrazac PPR EUR'!AB118*tečaj!$B$2</f>
        <v>0</v>
      </c>
      <c r="T118" s="56" t="e">
        <f t="shared" si="9"/>
        <v>#DIV/0!</v>
      </c>
      <c r="V118" s="55">
        <f>+'Obrazac PPR EUR'!AH118*tečaj!$B$2</f>
        <v>0</v>
      </c>
      <c r="Z118" s="55">
        <f>+'Obrazac PPR EUR'!AL118*tečaj!$B$2</f>
        <v>0</v>
      </c>
      <c r="AD118" s="55">
        <f>+'Obrazac PPR EUR'!AP118*tečaj!$B$2</f>
        <v>0</v>
      </c>
      <c r="AH118" s="55">
        <f t="shared" si="10"/>
        <v>0</v>
      </c>
    </row>
    <row r="119" spans="1:34" ht="13.5" customHeight="1">
      <c r="A119" s="52">
        <v>2206</v>
      </c>
      <c r="B119" s="53" t="s">
        <v>90</v>
      </c>
      <c r="C119" s="5"/>
      <c r="D119" s="54">
        <v>0</v>
      </c>
      <c r="G119" s="5"/>
      <c r="H119" s="54">
        <v>0</v>
      </c>
      <c r="K119" s="5"/>
      <c r="L119" s="55">
        <f>+'Obrazac PPR EUR'!L119</f>
        <v>0</v>
      </c>
      <c r="P119" s="55">
        <f>+'Obrazac PPR EUR'!AB119*tečaj!$B$2</f>
        <v>0</v>
      </c>
      <c r="T119" s="56" t="e">
        <f t="shared" si="9"/>
        <v>#DIV/0!</v>
      </c>
      <c r="V119" s="55">
        <f>+'Obrazac PPR EUR'!AH119*tečaj!$B$2</f>
        <v>0</v>
      </c>
      <c r="Z119" s="55">
        <f>+'Obrazac PPR EUR'!AL119*tečaj!$B$2</f>
        <v>0</v>
      </c>
      <c r="AD119" s="55">
        <f>+'Obrazac PPR EUR'!AP119*tečaj!$B$2</f>
        <v>0</v>
      </c>
      <c r="AH119" s="55">
        <f t="shared" si="10"/>
        <v>0</v>
      </c>
    </row>
    <row r="120" spans="1:34" ht="13.5" customHeight="1">
      <c r="A120" s="52">
        <v>2207</v>
      </c>
      <c r="B120" s="53" t="s">
        <v>91</v>
      </c>
      <c r="C120" s="5"/>
      <c r="D120" s="54">
        <v>391966</v>
      </c>
      <c r="G120" s="5"/>
      <c r="H120" s="54">
        <v>50000</v>
      </c>
      <c r="K120" s="5"/>
      <c r="L120" s="55">
        <f>+'Obrazac PPR EUR'!L120</f>
        <v>75000</v>
      </c>
      <c r="P120" s="55">
        <f>+'Obrazac PPR EUR'!AB120*tečaj!$B$2</f>
        <v>75345</v>
      </c>
      <c r="T120" s="56">
        <f t="shared" si="9"/>
        <v>100.46</v>
      </c>
      <c r="V120" s="55">
        <f>+'Obrazac PPR EUR'!AH120*tečaj!$B$2</f>
        <v>150.69</v>
      </c>
      <c r="Z120" s="55">
        <f>+'Obrazac PPR EUR'!AL120*tečaj!$B$2</f>
        <v>6027.6</v>
      </c>
      <c r="AD120" s="55">
        <f>+'Obrazac PPR EUR'!AP120*tečaj!$B$2</f>
        <v>45207</v>
      </c>
      <c r="AH120" s="55">
        <f t="shared" si="10"/>
        <v>75345</v>
      </c>
    </row>
    <row r="121" spans="1:34" ht="13.5" customHeight="1">
      <c r="A121" s="42"/>
      <c r="B121" s="5"/>
      <c r="C121" s="5"/>
      <c r="G121" s="5"/>
      <c r="K121" s="5"/>
      <c r="P121" s="72"/>
      <c r="V121" s="72"/>
      <c r="Z121" s="72"/>
      <c r="AD121" s="72"/>
      <c r="AH121" s="72"/>
    </row>
    <row r="122" spans="1:36" s="71" customFormat="1" ht="13.5" customHeight="1">
      <c r="A122" s="63">
        <v>2</v>
      </c>
      <c r="B122" s="64" t="s">
        <v>46</v>
      </c>
      <c r="C122" s="18"/>
      <c r="D122" s="65">
        <f>+D54+D99+D110</f>
        <v>16187774</v>
      </c>
      <c r="E122" s="16"/>
      <c r="F122" s="20">
        <f>+F54+F99+F110</f>
        <v>1</v>
      </c>
      <c r="G122" s="18"/>
      <c r="H122" s="65">
        <f>+H54+H99+H110</f>
        <v>15037204</v>
      </c>
      <c r="I122" s="16"/>
      <c r="J122" s="20">
        <f>+J54+J99+J110</f>
        <v>1</v>
      </c>
      <c r="K122" s="18"/>
      <c r="L122" s="65">
        <f>+L54+L99+L110</f>
        <v>18651204</v>
      </c>
      <c r="M122" s="16"/>
      <c r="N122" s="20">
        <f>+N54+N99+N110</f>
        <v>1</v>
      </c>
      <c r="O122" s="16"/>
      <c r="P122" s="65">
        <f>+P54+P99+P110</f>
        <v>18739416.606000002</v>
      </c>
      <c r="Q122" s="16"/>
      <c r="R122" s="20">
        <f>+R54+R99+R110</f>
        <v>0.9999999999999998</v>
      </c>
      <c r="S122" s="68"/>
      <c r="T122" s="69">
        <f>+P122/L122*100</f>
        <v>100.47295931136672</v>
      </c>
      <c r="U122" s="75"/>
      <c r="V122" s="65">
        <f>+V54+V99+V110</f>
        <v>3033691.08</v>
      </c>
      <c r="W122" s="16"/>
      <c r="X122" s="20">
        <f>+X54+X99+X110</f>
        <v>1</v>
      </c>
      <c r="Y122" s="16"/>
      <c r="Z122" s="65">
        <f>+Z54+Z99+Z110</f>
        <v>7059675.8100000005</v>
      </c>
      <c r="AA122" s="16"/>
      <c r="AB122" s="20">
        <f>+AB54+AB99+AB110</f>
        <v>1</v>
      </c>
      <c r="AC122" s="68"/>
      <c r="AD122" s="65">
        <f>+AD54+AD99+AD110</f>
        <v>12189916.86</v>
      </c>
      <c r="AE122" s="16"/>
      <c r="AF122" s="20">
        <f>+AF54+AF99+AF110</f>
        <v>1</v>
      </c>
      <c r="AG122" s="16"/>
      <c r="AH122" s="67">
        <f>+AH54+AH99+AH110</f>
        <v>18739416.606000002</v>
      </c>
      <c r="AI122" s="16"/>
      <c r="AJ122" s="20">
        <f>+AJ54+AJ99+AJ110</f>
        <v>0.9999999999999998</v>
      </c>
    </row>
    <row r="123" spans="1:34" ht="13.5" customHeight="1">
      <c r="A123" s="42"/>
      <c r="P123" s="72"/>
      <c r="V123" s="72"/>
      <c r="Z123" s="72"/>
      <c r="AD123" s="72"/>
      <c r="AH123" s="72"/>
    </row>
    <row r="124" spans="1:36" s="71" customFormat="1" ht="13.5" customHeight="1">
      <c r="A124" s="63">
        <v>3</v>
      </c>
      <c r="B124" s="64" t="s">
        <v>47</v>
      </c>
      <c r="C124" s="18"/>
      <c r="D124" s="65">
        <f>+D51-D122</f>
        <v>190001</v>
      </c>
      <c r="E124" s="16"/>
      <c r="F124" s="17"/>
      <c r="G124" s="18"/>
      <c r="H124" s="65">
        <f>+H51-H122</f>
        <v>328676</v>
      </c>
      <c r="I124" s="16"/>
      <c r="J124" s="17"/>
      <c r="K124" s="18"/>
      <c r="L124" s="65">
        <f>+L51-L122</f>
        <v>3950276</v>
      </c>
      <c r="M124" s="16"/>
      <c r="N124" s="17"/>
      <c r="O124" s="76"/>
      <c r="P124" s="65">
        <f>+P51-P122</f>
        <v>4981909.348500002</v>
      </c>
      <c r="Q124" s="16"/>
      <c r="R124" s="17"/>
      <c r="S124" s="68"/>
      <c r="T124" s="77"/>
      <c r="U124" s="75"/>
      <c r="V124" s="65">
        <f>+V51-V122</f>
        <v>-170445.4589999998</v>
      </c>
      <c r="W124" s="16"/>
      <c r="X124" s="17"/>
      <c r="Y124" s="76"/>
      <c r="Z124" s="65">
        <f>+Z51-Z122</f>
        <v>1356179.8619999997</v>
      </c>
      <c r="AA124" s="16"/>
      <c r="AB124" s="17"/>
      <c r="AC124" s="68"/>
      <c r="AD124" s="65">
        <f>+AD51-AD122</f>
        <v>8329276.732500002</v>
      </c>
      <c r="AE124" s="16"/>
      <c r="AF124" s="17"/>
      <c r="AG124" s="76"/>
      <c r="AH124" s="67">
        <f>AH51-AH122</f>
        <v>4981909.348500002</v>
      </c>
      <c r="AI124" s="16"/>
      <c r="AJ124" s="17"/>
    </row>
    <row r="125" spans="1:36" ht="3.75" customHeight="1">
      <c r="A125" s="78"/>
      <c r="B125" s="78"/>
      <c r="C125" s="23"/>
      <c r="D125" s="21"/>
      <c r="E125" s="19"/>
      <c r="F125" s="22"/>
      <c r="G125" s="23"/>
      <c r="H125" s="21"/>
      <c r="I125" s="19"/>
      <c r="J125" s="22"/>
      <c r="K125" s="23"/>
      <c r="L125" s="21"/>
      <c r="M125" s="19"/>
      <c r="N125" s="22"/>
      <c r="O125" s="79"/>
      <c r="P125" s="21"/>
      <c r="Q125" s="19"/>
      <c r="R125" s="22"/>
      <c r="S125" s="80"/>
      <c r="T125" s="81"/>
      <c r="U125" s="6"/>
      <c r="V125" s="21"/>
      <c r="W125" s="19"/>
      <c r="X125" s="22"/>
      <c r="Y125" s="79"/>
      <c r="Z125" s="21"/>
      <c r="AA125" s="19"/>
      <c r="AB125" s="22"/>
      <c r="AC125" s="80"/>
      <c r="AD125" s="21"/>
      <c r="AE125" s="19"/>
      <c r="AF125" s="22"/>
      <c r="AG125" s="79"/>
      <c r="AH125" s="21"/>
      <c r="AI125" s="19"/>
      <c r="AJ125" s="22"/>
    </row>
    <row r="131" ht="12.75" customHeight="1"/>
    <row r="132" ht="12.75" customHeight="1"/>
    <row r="133" spans="2:35" ht="12.75" customHeight="1">
      <c r="B133" s="5"/>
      <c r="C133" s="5"/>
      <c r="D133" s="6"/>
      <c r="E133" s="6"/>
      <c r="G133" s="5"/>
      <c r="H133" s="6"/>
      <c r="I133" s="6"/>
      <c r="K133" s="5"/>
      <c r="L133" s="6"/>
      <c r="M133" s="6"/>
      <c r="P133" s="6"/>
      <c r="Q133" s="6"/>
      <c r="V133" s="6"/>
      <c r="W133" s="6"/>
      <c r="Z133" s="6"/>
      <c r="AA133" s="6"/>
      <c r="AD133" s="6"/>
      <c r="AE133" s="6"/>
      <c r="AH133" s="6"/>
      <c r="AI133" s="6"/>
    </row>
    <row r="134" spans="2:35" ht="12.75" customHeight="1">
      <c r="B134" s="5"/>
      <c r="C134" s="5"/>
      <c r="D134" s="6"/>
      <c r="E134" s="6"/>
      <c r="G134" s="5"/>
      <c r="H134" s="6"/>
      <c r="I134" s="6"/>
      <c r="K134" s="5"/>
      <c r="L134" s="6"/>
      <c r="M134" s="6"/>
      <c r="P134" s="6"/>
      <c r="Q134" s="6"/>
      <c r="V134" s="6"/>
      <c r="W134" s="6"/>
      <c r="Z134" s="6"/>
      <c r="AA134" s="6"/>
      <c r="AD134" s="6"/>
      <c r="AE134" s="6"/>
      <c r="AH134" s="6"/>
      <c r="AI134" s="6"/>
    </row>
    <row r="135" spans="2:35" ht="12.75" customHeight="1">
      <c r="B135" s="5"/>
      <c r="C135" s="5"/>
      <c r="D135" s="6"/>
      <c r="E135" s="6"/>
      <c r="G135" s="5"/>
      <c r="H135" s="6"/>
      <c r="I135" s="6"/>
      <c r="K135" s="5"/>
      <c r="L135" s="6"/>
      <c r="M135" s="6"/>
      <c r="P135" s="6"/>
      <c r="Q135" s="6"/>
      <c r="V135" s="6"/>
      <c r="W135" s="6"/>
      <c r="Z135" s="6"/>
      <c r="AA135" s="6"/>
      <c r="AD135" s="6"/>
      <c r="AE135" s="6"/>
      <c r="AH135" s="6"/>
      <c r="AI135" s="6"/>
    </row>
    <row r="136" spans="2:35" ht="12.75" customHeight="1">
      <c r="B136" s="5"/>
      <c r="C136" s="5"/>
      <c r="D136" s="6"/>
      <c r="E136" s="6"/>
      <c r="G136" s="5"/>
      <c r="H136" s="6"/>
      <c r="I136" s="6"/>
      <c r="K136" s="5"/>
      <c r="L136" s="6"/>
      <c r="M136" s="6"/>
      <c r="P136" s="6"/>
      <c r="Q136" s="6"/>
      <c r="V136" s="6"/>
      <c r="W136" s="6"/>
      <c r="Z136" s="6"/>
      <c r="AA136" s="6"/>
      <c r="AD136" s="6"/>
      <c r="AE136" s="6"/>
      <c r="AH136" s="6"/>
      <c r="AI136" s="6"/>
    </row>
    <row r="137" spans="2:35" ht="12.75" customHeight="1">
      <c r="B137" s="5"/>
      <c r="C137" s="5"/>
      <c r="D137" s="6"/>
      <c r="E137" s="6"/>
      <c r="G137" s="5"/>
      <c r="H137" s="6"/>
      <c r="I137" s="6"/>
      <c r="K137" s="5"/>
      <c r="L137" s="6"/>
      <c r="M137" s="6"/>
      <c r="P137" s="6"/>
      <c r="Q137" s="6"/>
      <c r="V137" s="6"/>
      <c r="W137" s="6"/>
      <c r="Z137" s="6"/>
      <c r="AA137" s="6"/>
      <c r="AD137" s="6"/>
      <c r="AE137" s="6"/>
      <c r="AH137" s="6"/>
      <c r="AI137" s="6"/>
    </row>
    <row r="138" spans="2:35" ht="12.75" customHeight="1">
      <c r="B138" s="5"/>
      <c r="C138" s="5"/>
      <c r="D138" s="6"/>
      <c r="E138" s="6"/>
      <c r="G138" s="5"/>
      <c r="H138" s="6"/>
      <c r="I138" s="6"/>
      <c r="K138" s="5"/>
      <c r="L138" s="6"/>
      <c r="M138" s="6"/>
      <c r="P138" s="6"/>
      <c r="Q138" s="6"/>
      <c r="V138" s="6"/>
      <c r="W138" s="6"/>
      <c r="Z138" s="6"/>
      <c r="AA138" s="6"/>
      <c r="AD138" s="6"/>
      <c r="AE138" s="6"/>
      <c r="AH138" s="6"/>
      <c r="AI138" s="6"/>
    </row>
    <row r="139" spans="2:35" ht="12.75" customHeight="1">
      <c r="B139" s="5"/>
      <c r="C139" s="5"/>
      <c r="D139" s="6"/>
      <c r="E139" s="6"/>
      <c r="G139" s="5"/>
      <c r="H139" s="6"/>
      <c r="I139" s="6"/>
      <c r="K139" s="5"/>
      <c r="L139" s="6"/>
      <c r="M139" s="6"/>
      <c r="P139" s="6"/>
      <c r="Q139" s="6"/>
      <c r="V139" s="6"/>
      <c r="W139" s="6"/>
      <c r="Z139" s="6"/>
      <c r="AA139" s="6"/>
      <c r="AD139" s="6"/>
      <c r="AE139" s="6"/>
      <c r="AH139" s="6"/>
      <c r="AI139" s="6"/>
    </row>
    <row r="140" spans="2:35" ht="12.75" customHeight="1">
      <c r="B140" s="5"/>
      <c r="C140" s="5"/>
      <c r="D140" s="6"/>
      <c r="E140" s="6"/>
      <c r="G140" s="5"/>
      <c r="H140" s="6"/>
      <c r="I140" s="6"/>
      <c r="K140" s="5"/>
      <c r="L140" s="6"/>
      <c r="M140" s="6"/>
      <c r="P140" s="6"/>
      <c r="Q140" s="6"/>
      <c r="V140" s="6"/>
      <c r="W140" s="6"/>
      <c r="Z140" s="6"/>
      <c r="AA140" s="6"/>
      <c r="AD140" s="6"/>
      <c r="AE140" s="6"/>
      <c r="AH140" s="6"/>
      <c r="AI140" s="6"/>
    </row>
    <row r="141" spans="2:35" ht="12.75" customHeight="1">
      <c r="B141" s="5"/>
      <c r="C141" s="5"/>
      <c r="D141" s="6"/>
      <c r="E141" s="6"/>
      <c r="G141" s="5"/>
      <c r="H141" s="6"/>
      <c r="I141" s="6"/>
      <c r="K141" s="5"/>
      <c r="L141" s="6"/>
      <c r="M141" s="6"/>
      <c r="P141" s="6"/>
      <c r="Q141" s="6"/>
      <c r="V141" s="6"/>
      <c r="W141" s="6"/>
      <c r="Z141" s="6"/>
      <c r="AA141" s="6"/>
      <c r="AD141" s="6"/>
      <c r="AE141" s="6"/>
      <c r="AH141" s="6"/>
      <c r="AI141" s="6"/>
    </row>
    <row r="142" spans="2:35" ht="12.75" customHeight="1">
      <c r="B142" s="5"/>
      <c r="C142" s="5"/>
      <c r="D142" s="6"/>
      <c r="E142" s="6"/>
      <c r="G142" s="5"/>
      <c r="H142" s="6"/>
      <c r="I142" s="6"/>
      <c r="K142" s="5"/>
      <c r="L142" s="6"/>
      <c r="M142" s="6"/>
      <c r="P142" s="6"/>
      <c r="Q142" s="6"/>
      <c r="V142" s="6"/>
      <c r="W142" s="6"/>
      <c r="Z142" s="6"/>
      <c r="AA142" s="6"/>
      <c r="AD142" s="6"/>
      <c r="AE142" s="6"/>
      <c r="AH142" s="6"/>
      <c r="AI142" s="6"/>
    </row>
    <row r="143" spans="2:35" ht="12.75" customHeight="1">
      <c r="B143" s="5"/>
      <c r="C143" s="5"/>
      <c r="D143" s="6"/>
      <c r="E143" s="6"/>
      <c r="G143" s="5"/>
      <c r="H143" s="6"/>
      <c r="I143" s="6"/>
      <c r="K143" s="5"/>
      <c r="L143" s="6"/>
      <c r="M143" s="6"/>
      <c r="P143" s="6"/>
      <c r="Q143" s="6"/>
      <c r="V143" s="6"/>
      <c r="W143" s="6"/>
      <c r="Z143" s="6"/>
      <c r="AA143" s="6"/>
      <c r="AD143" s="6"/>
      <c r="AE143" s="6"/>
      <c r="AH143" s="6"/>
      <c r="AI143" s="6"/>
    </row>
    <row r="144" spans="2:35" ht="12.75" customHeight="1">
      <c r="B144" s="5"/>
      <c r="C144" s="5"/>
      <c r="D144" s="6"/>
      <c r="E144" s="6"/>
      <c r="G144" s="5"/>
      <c r="H144" s="6"/>
      <c r="I144" s="6"/>
      <c r="K144" s="5"/>
      <c r="L144" s="6"/>
      <c r="M144" s="6"/>
      <c r="P144" s="6"/>
      <c r="Q144" s="6"/>
      <c r="V144" s="6"/>
      <c r="W144" s="6"/>
      <c r="Z144" s="6"/>
      <c r="AA144" s="6"/>
      <c r="AD144" s="6"/>
      <c r="AE144" s="6"/>
      <c r="AH144" s="6"/>
      <c r="AI144" s="6"/>
    </row>
    <row r="145" spans="2:35" ht="11.25" customHeight="1">
      <c r="B145" s="5"/>
      <c r="C145" s="5"/>
      <c r="D145" s="6"/>
      <c r="E145" s="6"/>
      <c r="G145" s="5"/>
      <c r="H145" s="6"/>
      <c r="I145" s="6"/>
      <c r="K145" s="5"/>
      <c r="L145" s="6"/>
      <c r="M145" s="6"/>
      <c r="P145" s="6"/>
      <c r="Q145" s="6"/>
      <c r="V145" s="6"/>
      <c r="W145" s="6"/>
      <c r="Z145" s="6"/>
      <c r="AA145" s="6"/>
      <c r="AD145" s="6"/>
      <c r="AE145" s="6"/>
      <c r="AH145" s="6"/>
      <c r="AI145" s="6"/>
    </row>
  </sheetData>
  <sheetProtection password="CF74" sheet="1"/>
  <mergeCells count="8">
    <mergeCell ref="AD3:AF3"/>
    <mergeCell ref="AH3:AJ3"/>
    <mergeCell ref="D3:F3"/>
    <mergeCell ref="L3:N3"/>
    <mergeCell ref="P3:R3"/>
    <mergeCell ref="H3:J3"/>
    <mergeCell ref="V3:X3"/>
    <mergeCell ref="Z3:AB3"/>
  </mergeCells>
  <printOptions/>
  <pageMargins left="0.5905511811023623" right="0.5905511811023623" top="0.5905511811023623" bottom="0.5905511811023623" header="0.31496062992125984" footer="0.31496062992125984"/>
  <pageSetup fitToHeight="0" fitToWidth="0" horizontalDpi="600" verticalDpi="600" orientation="landscape" paperSize="9" scale="74" r:id="rId1"/>
  <headerFooter alignWithMargins="0">
    <oddFooter>&amp;R&amp;"Verdana,Kurziv"&amp;8&amp;K00-048Plan prihoda i rashoda</oddFooter>
  </headerFooter>
  <rowBreaks count="2" manualBreakCount="2">
    <brk id="51" max="19" man="1"/>
    <brk id="97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0"/>
  <sheetViews>
    <sheetView showGridLines="0" zoomScalePageLayoutView="0" workbookViewId="0" topLeftCell="B1">
      <selection activeCell="B1" sqref="B1"/>
    </sheetView>
  </sheetViews>
  <sheetFormatPr defaultColWidth="9.140625" defaultRowHeight="12" customHeight="1"/>
  <cols>
    <col min="1" max="1" width="12.8515625" style="86" hidden="1" customWidth="1"/>
    <col min="2" max="2" width="59.8515625" style="86" customWidth="1"/>
    <col min="3" max="3" width="2.28125" style="87" customWidth="1"/>
    <col min="4" max="4" width="12.7109375" style="88" customWidth="1"/>
    <col min="5" max="5" width="2.28125" style="88" customWidth="1"/>
    <col min="6" max="6" width="12.7109375" style="88" customWidth="1"/>
    <col min="7" max="7" width="2.28125" style="88" customWidth="1"/>
    <col min="8" max="8" width="12.7109375" style="88" customWidth="1"/>
    <col min="9" max="9" width="2.28125" style="88" customWidth="1"/>
    <col min="10" max="10" width="12.7109375" style="88" customWidth="1"/>
    <col min="11" max="11" width="2.28125" style="88" customWidth="1"/>
    <col min="12" max="12" width="7.00390625" style="88" customWidth="1"/>
    <col min="13" max="16384" width="9.140625" style="86" customWidth="1"/>
  </cols>
  <sheetData>
    <row r="1" spans="2:12" ht="13.5" customHeight="1">
      <c r="B1" s="2" t="s">
        <v>117</v>
      </c>
      <c r="D1" s="3" t="s">
        <v>112</v>
      </c>
      <c r="F1" s="3"/>
      <c r="H1" s="3"/>
      <c r="J1" s="3"/>
      <c r="L1" s="3"/>
    </row>
    <row r="2" ht="13.5" customHeight="1"/>
    <row r="3" spans="1:12" s="34" customFormat="1" ht="33.75" customHeight="1">
      <c r="A3" s="30"/>
      <c r="B3" s="30" t="s">
        <v>0</v>
      </c>
      <c r="C3" s="4"/>
      <c r="D3" s="89" t="s">
        <v>102</v>
      </c>
      <c r="E3" s="90"/>
      <c r="F3" s="89" t="s">
        <v>101</v>
      </c>
      <c r="G3" s="91"/>
      <c r="H3" s="89" t="s">
        <v>109</v>
      </c>
      <c r="I3" s="91"/>
      <c r="J3" s="89" t="s">
        <v>110</v>
      </c>
      <c r="K3" s="91"/>
      <c r="L3" s="89" t="s">
        <v>1</v>
      </c>
    </row>
    <row r="4" spans="1:12" s="37" customFormat="1" ht="3.75" customHeight="1">
      <c r="A4" s="35"/>
      <c r="B4" s="35"/>
      <c r="C4" s="4"/>
      <c r="D4" s="92"/>
      <c r="E4" s="91"/>
      <c r="F4" s="92"/>
      <c r="G4" s="91"/>
      <c r="H4" s="92"/>
      <c r="I4" s="91"/>
      <c r="J4" s="92"/>
      <c r="K4" s="91"/>
      <c r="L4" s="92"/>
    </row>
    <row r="5" ht="13.5" customHeight="1"/>
    <row r="6" spans="2:12" ht="13.5" customHeight="1">
      <c r="B6" s="93"/>
      <c r="D6" s="94"/>
      <c r="E6" s="94"/>
      <c r="F6" s="94"/>
      <c r="H6" s="94"/>
      <c r="J6" s="94"/>
      <c r="L6" s="94"/>
    </row>
    <row r="7" spans="1:12" ht="13.5" customHeight="1">
      <c r="A7" s="122">
        <v>10</v>
      </c>
      <c r="B7" s="122" t="s">
        <v>48</v>
      </c>
      <c r="C7" s="5"/>
      <c r="D7" s="95">
        <f>+D8</f>
        <v>42</v>
      </c>
      <c r="E7" s="28"/>
      <c r="F7" s="95">
        <f>+F8</f>
        <v>42</v>
      </c>
      <c r="G7" s="113"/>
      <c r="H7" s="95">
        <f>+H8</f>
        <v>45</v>
      </c>
      <c r="I7" s="113"/>
      <c r="J7" s="95">
        <f>+J8</f>
        <v>45</v>
      </c>
      <c r="K7" s="113"/>
      <c r="L7" s="95">
        <f>+J7/H7*100</f>
        <v>100</v>
      </c>
    </row>
    <row r="8" spans="1:12" ht="13.5" customHeight="1">
      <c r="A8" s="73">
        <v>100</v>
      </c>
      <c r="B8" s="73" t="s">
        <v>92</v>
      </c>
      <c r="C8" s="5"/>
      <c r="D8" s="96">
        <v>42</v>
      </c>
      <c r="E8" s="124"/>
      <c r="F8" s="96">
        <v>42</v>
      </c>
      <c r="G8" s="115"/>
      <c r="H8" s="96">
        <f>+'Obrazac PDP EUR'!H8</f>
        <v>45</v>
      </c>
      <c r="I8" s="115"/>
      <c r="J8" s="96">
        <f>+'Obrazac PDP EUR'!P8</f>
        <v>45</v>
      </c>
      <c r="K8" s="113"/>
      <c r="L8" s="128">
        <f>+J8/H8*100</f>
        <v>100</v>
      </c>
    </row>
    <row r="9" spans="1:12" ht="13.5" customHeight="1">
      <c r="A9" s="5"/>
      <c r="B9" s="5"/>
      <c r="C9" s="5"/>
      <c r="D9" s="6"/>
      <c r="E9" s="124"/>
      <c r="F9" s="6"/>
      <c r="G9" s="113"/>
      <c r="H9" s="6"/>
      <c r="I9" s="113"/>
      <c r="J9" s="6"/>
      <c r="K9" s="113"/>
      <c r="L9" s="6"/>
    </row>
    <row r="10" spans="1:12" ht="13.5" customHeight="1">
      <c r="A10" s="5"/>
      <c r="B10" s="5"/>
      <c r="C10" s="5"/>
      <c r="D10" s="6"/>
      <c r="E10" s="124"/>
      <c r="F10" s="6"/>
      <c r="G10" s="113"/>
      <c r="H10" s="6"/>
      <c r="I10" s="113"/>
      <c r="J10" s="6"/>
      <c r="K10" s="113"/>
      <c r="L10" s="6"/>
    </row>
    <row r="11" spans="1:12" ht="13.5" customHeight="1">
      <c r="A11" s="122">
        <v>11</v>
      </c>
      <c r="B11" s="122" t="s">
        <v>49</v>
      </c>
      <c r="C11" s="5"/>
      <c r="D11" s="95">
        <f>+D12</f>
        <v>690817</v>
      </c>
      <c r="E11" s="124"/>
      <c r="F11" s="95">
        <f>+F12</f>
        <v>500000</v>
      </c>
      <c r="G11" s="113"/>
      <c r="H11" s="95">
        <f>+H12</f>
        <v>1300000</v>
      </c>
      <c r="I11" s="113"/>
      <c r="J11" s="95">
        <f>+J12</f>
        <v>3541215</v>
      </c>
      <c r="K11" s="113"/>
      <c r="L11" s="95">
        <f>+J11/H11*100</f>
        <v>272.4011538461538</v>
      </c>
    </row>
    <row r="12" spans="1:12" ht="13.5" customHeight="1">
      <c r="A12" s="73">
        <v>110</v>
      </c>
      <c r="B12" s="73" t="s">
        <v>93</v>
      </c>
      <c r="C12" s="5"/>
      <c r="D12" s="96">
        <v>690817</v>
      </c>
      <c r="E12" s="124"/>
      <c r="F12" s="96">
        <v>500000</v>
      </c>
      <c r="G12" s="113"/>
      <c r="H12" s="96">
        <f>+'Obrazac PDP EUR'!H12</f>
        <v>1300000</v>
      </c>
      <c r="I12" s="113"/>
      <c r="J12" s="96">
        <f>+'Obrazac PDP EUR'!P12*tečaj!$B$2</f>
        <v>3541215</v>
      </c>
      <c r="K12" s="113"/>
      <c r="L12" s="128">
        <f>+J12/H12*100</f>
        <v>272.4011538461538</v>
      </c>
    </row>
    <row r="13" spans="1:12" ht="13.5" customHeight="1">
      <c r="A13" s="5"/>
      <c r="B13" s="5"/>
      <c r="C13" s="5"/>
      <c r="D13" s="6"/>
      <c r="E13" s="124"/>
      <c r="F13" s="6"/>
      <c r="G13" s="113"/>
      <c r="H13" s="6"/>
      <c r="I13" s="113"/>
      <c r="J13" s="6"/>
      <c r="K13" s="113"/>
      <c r="L13" s="6"/>
    </row>
    <row r="14" spans="1:12" ht="13.5" customHeight="1">
      <c r="A14" s="5"/>
      <c r="B14" s="5"/>
      <c r="C14" s="5"/>
      <c r="D14" s="6"/>
      <c r="E14" s="124"/>
      <c r="F14" s="6"/>
      <c r="G14" s="113"/>
      <c r="H14" s="6"/>
      <c r="I14" s="113"/>
      <c r="J14" s="6"/>
      <c r="K14" s="113"/>
      <c r="L14" s="6"/>
    </row>
    <row r="15" spans="1:12" ht="13.5" customHeight="1">
      <c r="A15" s="122">
        <v>12</v>
      </c>
      <c r="B15" s="122" t="s">
        <v>115</v>
      </c>
      <c r="C15" s="5"/>
      <c r="D15" s="95">
        <f>+D16+D17+D18</f>
        <v>690817</v>
      </c>
      <c r="E15" s="124"/>
      <c r="F15" s="95">
        <f>+F16+F17+F18</f>
        <v>500000</v>
      </c>
      <c r="G15" s="6"/>
      <c r="H15" s="95">
        <f>+H16+H17+H18</f>
        <v>1300000</v>
      </c>
      <c r="I15" s="6"/>
      <c r="J15" s="95">
        <f>+J16+J17+J18</f>
        <v>3541215</v>
      </c>
      <c r="K15" s="113"/>
      <c r="L15" s="95">
        <f>+J15/H15*100</f>
        <v>272.4011538461538</v>
      </c>
    </row>
    <row r="16" spans="1:12" ht="13.5" customHeight="1">
      <c r="A16" s="73">
        <v>120</v>
      </c>
      <c r="B16" s="73" t="s">
        <v>50</v>
      </c>
      <c r="C16" s="5"/>
      <c r="D16" s="96">
        <v>690817</v>
      </c>
      <c r="E16" s="124"/>
      <c r="F16" s="96">
        <v>500000</v>
      </c>
      <c r="G16" s="113"/>
      <c r="H16" s="96">
        <f>+'Obrazac PDP EUR'!H16</f>
        <v>1300000</v>
      </c>
      <c r="I16" s="113"/>
      <c r="J16" s="96">
        <f>+'Obrazac PDP EUR'!P16*tečaj!$B$2</f>
        <v>3541215</v>
      </c>
      <c r="K16" s="113"/>
      <c r="L16" s="96">
        <f>+J16/H16*100</f>
        <v>272.4011538461538</v>
      </c>
    </row>
    <row r="17" spans="1:12" ht="13.5" customHeight="1">
      <c r="A17" s="53">
        <v>121</v>
      </c>
      <c r="B17" s="53" t="s">
        <v>94</v>
      </c>
      <c r="C17" s="5"/>
      <c r="D17" s="96">
        <v>0</v>
      </c>
      <c r="E17" s="124"/>
      <c r="F17" s="96">
        <v>0</v>
      </c>
      <c r="G17" s="113"/>
      <c r="H17" s="96">
        <f>+'Obrazac PDP EUR'!H17</f>
        <v>0</v>
      </c>
      <c r="I17" s="113"/>
      <c r="J17" s="96">
        <f>+'Obrazac PDP EUR'!P17*tečaj!$B$2</f>
        <v>0</v>
      </c>
      <c r="K17" s="113"/>
      <c r="L17" s="96" t="e">
        <f>+J17/H17*100</f>
        <v>#DIV/0!</v>
      </c>
    </row>
    <row r="18" spans="1:12" ht="13.5" customHeight="1">
      <c r="A18" s="53">
        <v>122</v>
      </c>
      <c r="B18" s="73" t="s">
        <v>51</v>
      </c>
      <c r="C18" s="5"/>
      <c r="D18" s="96">
        <v>0</v>
      </c>
      <c r="E18" s="124"/>
      <c r="F18" s="96">
        <v>0</v>
      </c>
      <c r="G18" s="113"/>
      <c r="H18" s="96">
        <f>+'Obrazac PDP EUR'!H18</f>
        <v>0</v>
      </c>
      <c r="I18" s="113"/>
      <c r="J18" s="96">
        <f>+'Obrazac PDP EUR'!P18*tečaj!$B$2</f>
        <v>0</v>
      </c>
      <c r="K18" s="113"/>
      <c r="L18" s="96" t="e">
        <f>+J18/H18*100</f>
        <v>#DIV/0!</v>
      </c>
    </row>
    <row r="19" spans="1:12" ht="13.5" customHeight="1">
      <c r="A19" s="5"/>
      <c r="B19" s="5"/>
      <c r="C19" s="5"/>
      <c r="D19" s="6"/>
      <c r="E19" s="124"/>
      <c r="F19" s="6"/>
      <c r="G19" s="113"/>
      <c r="H19" s="6"/>
      <c r="I19" s="113"/>
      <c r="J19" s="6"/>
      <c r="K19" s="113"/>
      <c r="L19" s="6"/>
    </row>
    <row r="20" spans="1:12" ht="13.5" customHeight="1">
      <c r="A20" s="5"/>
      <c r="B20" s="5"/>
      <c r="C20" s="5"/>
      <c r="D20" s="6"/>
      <c r="E20" s="124"/>
      <c r="F20" s="6"/>
      <c r="G20" s="113"/>
      <c r="H20" s="6"/>
      <c r="I20" s="113"/>
      <c r="J20" s="6"/>
      <c r="K20" s="113"/>
      <c r="L20" s="6"/>
    </row>
    <row r="21" spans="1:12" ht="27" customHeight="1">
      <c r="A21" s="122">
        <v>29</v>
      </c>
      <c r="B21" s="123" t="s">
        <v>118</v>
      </c>
      <c r="C21" s="5"/>
      <c r="D21" s="95"/>
      <c r="E21" s="124"/>
      <c r="F21" s="95"/>
      <c r="G21" s="113"/>
      <c r="H21" s="95"/>
      <c r="I21" s="124"/>
      <c r="J21" s="95"/>
      <c r="K21" s="113"/>
      <c r="L21" s="129"/>
    </row>
    <row r="22" spans="1:12" ht="13.5" customHeight="1">
      <c r="A22" s="73">
        <v>290</v>
      </c>
      <c r="B22" s="73" t="s">
        <v>119</v>
      </c>
      <c r="C22" s="5"/>
      <c r="D22" s="44">
        <v>768115</v>
      </c>
      <c r="E22" s="124"/>
      <c r="F22" s="44">
        <v>750000</v>
      </c>
      <c r="G22" s="113"/>
      <c r="H22" s="96">
        <f>+'Obrazac PDP EUR'!H22</f>
        <v>900000</v>
      </c>
      <c r="I22" s="124"/>
      <c r="J22" s="96">
        <f>+'Obrazac PDP EUR'!P22*tečaj!$B$2</f>
        <v>941812.5</v>
      </c>
      <c r="K22" s="113"/>
      <c r="L22" s="117">
        <f>+J22/H22*100</f>
        <v>104.64583333333333</v>
      </c>
    </row>
    <row r="23" spans="1:12" ht="13.5" customHeight="1">
      <c r="A23" s="53">
        <v>291</v>
      </c>
      <c r="B23" s="73" t="s">
        <v>120</v>
      </c>
      <c r="C23" s="5"/>
      <c r="D23" s="44">
        <v>12130461</v>
      </c>
      <c r="E23" s="124"/>
      <c r="F23" s="44">
        <v>10950000</v>
      </c>
      <c r="G23" s="113"/>
      <c r="H23" s="96">
        <f>+'Obrazac PDP EUR'!H23</f>
        <v>17963000</v>
      </c>
      <c r="I23" s="124"/>
      <c r="J23" s="96">
        <f>+'Obrazac PDP EUR'!P23*tečaj!$B$2</f>
        <v>19014523.804500002</v>
      </c>
      <c r="K23" s="113"/>
      <c r="L23" s="130">
        <f aca="true" t="shared" si="0" ref="L23:L40">+J23/H23*100</f>
        <v>105.85383179034685</v>
      </c>
    </row>
    <row r="24" spans="1:12" ht="13.5" customHeight="1">
      <c r="A24" s="53">
        <v>292</v>
      </c>
      <c r="B24" s="73" t="s">
        <v>121</v>
      </c>
      <c r="C24" s="5"/>
      <c r="D24" s="44">
        <v>128776</v>
      </c>
      <c r="E24" s="124"/>
      <c r="F24" s="44">
        <v>100000</v>
      </c>
      <c r="G24" s="113"/>
      <c r="H24" s="96">
        <f>+'Obrazac PDP EUR'!H24</f>
        <v>277000</v>
      </c>
      <c r="I24" s="124"/>
      <c r="J24" s="96">
        <f>+'Obrazac PDP EUR'!P24*tečaj!$B$2</f>
        <v>286311</v>
      </c>
      <c r="K24" s="113"/>
      <c r="L24" s="130">
        <f t="shared" si="0"/>
        <v>103.36137184115523</v>
      </c>
    </row>
    <row r="25" spans="1:12" ht="13.5" customHeight="1">
      <c r="A25" s="53">
        <v>293</v>
      </c>
      <c r="B25" s="73" t="s">
        <v>122</v>
      </c>
      <c r="C25" s="5"/>
      <c r="D25" s="44">
        <v>527872</v>
      </c>
      <c r="E25" s="124"/>
      <c r="F25" s="44">
        <v>650880</v>
      </c>
      <c r="G25" s="113"/>
      <c r="H25" s="96">
        <f>+'Obrazac PDP EUR'!H25</f>
        <v>650880</v>
      </c>
      <c r="I25" s="124"/>
      <c r="J25" s="96">
        <f>+'Obrazac PDP EUR'!P25*tečaj!$B$2</f>
        <v>678105</v>
      </c>
      <c r="K25" s="113"/>
      <c r="L25" s="130">
        <f t="shared" si="0"/>
        <v>104.18279867256636</v>
      </c>
    </row>
    <row r="26" spans="1:12" ht="13.5" customHeight="1">
      <c r="A26" s="53">
        <v>294</v>
      </c>
      <c r="B26" s="73" t="s">
        <v>123</v>
      </c>
      <c r="C26" s="5"/>
      <c r="D26" s="44">
        <v>2560752</v>
      </c>
      <c r="E26" s="124"/>
      <c r="F26" s="44">
        <v>2600000</v>
      </c>
      <c r="G26" s="94"/>
      <c r="H26" s="96">
        <f>+'Obrazac PDP EUR'!H26</f>
        <v>2600000</v>
      </c>
      <c r="I26" s="2"/>
      <c r="J26" s="96">
        <f>+'Obrazac PDP EUR'!P26*tečaj!$B$2</f>
        <v>2637075</v>
      </c>
      <c r="K26" s="94"/>
      <c r="L26" s="130">
        <f t="shared" si="0"/>
        <v>101.42596153846154</v>
      </c>
    </row>
    <row r="27" spans="1:14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s="34" customFormat="1" ht="1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2" s="34" customFormat="1" ht="15" customHeight="1">
      <c r="A29" s="122">
        <v>86</v>
      </c>
      <c r="B29" s="122" t="s">
        <v>116</v>
      </c>
      <c r="C29" s="5"/>
      <c r="D29" s="97"/>
      <c r="E29" s="124"/>
      <c r="F29" s="97"/>
      <c r="G29" s="1"/>
      <c r="H29" s="97"/>
      <c r="I29" s="124"/>
      <c r="J29" s="97"/>
      <c r="K29" s="1"/>
      <c r="L29" s="129"/>
    </row>
    <row r="30" spans="1:12" ht="13.5" customHeight="1">
      <c r="A30" s="53">
        <v>865</v>
      </c>
      <c r="B30" s="73" t="s">
        <v>124</v>
      </c>
      <c r="C30" s="5"/>
      <c r="D30" s="44">
        <v>1712</v>
      </c>
      <c r="E30" s="124"/>
      <c r="F30" s="44">
        <v>1958</v>
      </c>
      <c r="G30" s="94"/>
      <c r="H30" s="44">
        <f>+'Obrazac PDP EUR'!H30</f>
        <v>0</v>
      </c>
      <c r="I30" s="2"/>
      <c r="J30" s="44">
        <f>+'Obrazac PDP EUR'!P30</f>
        <v>0</v>
      </c>
      <c r="K30" s="94"/>
      <c r="L30" s="130" t="e">
        <f t="shared" si="0"/>
        <v>#DIV/0!</v>
      </c>
    </row>
    <row r="31" spans="1:12" ht="13.5" customHeight="1">
      <c r="A31" s="53">
        <v>8650</v>
      </c>
      <c r="B31" s="73" t="s">
        <v>125</v>
      </c>
      <c r="C31" s="5"/>
      <c r="D31" s="44">
        <v>362</v>
      </c>
      <c r="E31" s="124"/>
      <c r="F31" s="44">
        <v>362</v>
      </c>
      <c r="G31" s="94"/>
      <c r="H31" s="44">
        <f>+'Obrazac PDP EUR'!H31</f>
        <v>0</v>
      </c>
      <c r="I31" s="2"/>
      <c r="J31" s="44">
        <f>+'Obrazac PDP EUR'!P31</f>
        <v>0</v>
      </c>
      <c r="K31" s="94"/>
      <c r="L31" s="130" t="e">
        <f t="shared" si="0"/>
        <v>#DIV/0!</v>
      </c>
    </row>
    <row r="32" spans="1:12" ht="13.5" customHeight="1">
      <c r="A32" s="53">
        <v>8651</v>
      </c>
      <c r="B32" s="73" t="s">
        <v>126</v>
      </c>
      <c r="C32" s="5"/>
      <c r="D32" s="44">
        <v>1322</v>
      </c>
      <c r="E32" s="124"/>
      <c r="F32" s="44">
        <v>1568</v>
      </c>
      <c r="G32" s="94"/>
      <c r="H32" s="44">
        <f>+'Obrazac PDP EUR'!H32</f>
        <v>0</v>
      </c>
      <c r="I32" s="2"/>
      <c r="J32" s="44">
        <f>+'Obrazac PDP EUR'!P32</f>
        <v>0</v>
      </c>
      <c r="K32" s="94"/>
      <c r="L32" s="130" t="e">
        <f t="shared" si="0"/>
        <v>#DIV/0!</v>
      </c>
    </row>
    <row r="33" spans="1:12" ht="13.5" customHeight="1">
      <c r="A33" s="53">
        <v>8652</v>
      </c>
      <c r="B33" s="73" t="s">
        <v>127</v>
      </c>
      <c r="C33" s="5"/>
      <c r="D33" s="44">
        <v>28</v>
      </c>
      <c r="E33" s="124"/>
      <c r="F33" s="44">
        <v>28</v>
      </c>
      <c r="G33" s="94"/>
      <c r="H33" s="44">
        <f>+'Obrazac PDP EUR'!H33</f>
        <v>0</v>
      </c>
      <c r="I33" s="2"/>
      <c r="J33" s="44">
        <f>+'Obrazac PDP EUR'!P33</f>
        <v>0</v>
      </c>
      <c r="K33" s="94"/>
      <c r="L33" s="130" t="e">
        <f t="shared" si="0"/>
        <v>#DIV/0!</v>
      </c>
    </row>
    <row r="34" spans="1:12" ht="13.5" customHeight="1">
      <c r="A34" s="53">
        <v>8653</v>
      </c>
      <c r="B34" s="73" t="s">
        <v>128</v>
      </c>
      <c r="C34" s="5"/>
      <c r="D34" s="44">
        <v>0</v>
      </c>
      <c r="E34" s="124"/>
      <c r="F34" s="44">
        <v>0</v>
      </c>
      <c r="G34" s="94"/>
      <c r="H34" s="44">
        <f>+'Obrazac PDP EUR'!H34</f>
        <v>0</v>
      </c>
      <c r="I34" s="2"/>
      <c r="J34" s="44">
        <f>+'Obrazac PDP EUR'!P34</f>
        <v>0</v>
      </c>
      <c r="K34" s="94"/>
      <c r="L34" s="130" t="e">
        <f t="shared" si="0"/>
        <v>#DIV/0!</v>
      </c>
    </row>
    <row r="35" spans="1:12" ht="13.5" customHeight="1">
      <c r="A35" s="53">
        <v>866</v>
      </c>
      <c r="B35" s="73" t="s">
        <v>129</v>
      </c>
      <c r="C35" s="5"/>
      <c r="D35" s="44">
        <v>31</v>
      </c>
      <c r="E35" s="124"/>
      <c r="F35" s="44">
        <v>31</v>
      </c>
      <c r="G35" s="94"/>
      <c r="H35" s="44">
        <f>+'Obrazac PDP EUR'!H35</f>
        <v>0</v>
      </c>
      <c r="I35" s="2"/>
      <c r="J35" s="44">
        <f>+'Obrazac PDP EUR'!P35</f>
        <v>0</v>
      </c>
      <c r="K35" s="94"/>
      <c r="L35" s="130" t="e">
        <f t="shared" si="0"/>
        <v>#DIV/0!</v>
      </c>
    </row>
    <row r="36" spans="1:12" ht="13.5" customHeight="1">
      <c r="A36" s="53">
        <v>8660</v>
      </c>
      <c r="B36" s="73" t="s">
        <v>125</v>
      </c>
      <c r="C36" s="5"/>
      <c r="D36" s="44">
        <v>12</v>
      </c>
      <c r="E36" s="124"/>
      <c r="F36" s="44">
        <v>11</v>
      </c>
      <c r="G36" s="94"/>
      <c r="H36" s="44">
        <f>+'Obrazac PDP EUR'!H36</f>
        <v>0</v>
      </c>
      <c r="I36" s="2"/>
      <c r="J36" s="44">
        <f>+'Obrazac PDP EUR'!P36</f>
        <v>0</v>
      </c>
      <c r="K36" s="94"/>
      <c r="L36" s="130" t="e">
        <f t="shared" si="0"/>
        <v>#DIV/0!</v>
      </c>
    </row>
    <row r="37" spans="1:12" ht="13.5" customHeight="1">
      <c r="A37" s="53">
        <v>8661</v>
      </c>
      <c r="B37" s="73" t="s">
        <v>126</v>
      </c>
      <c r="C37" s="5"/>
      <c r="D37" s="44">
        <v>17</v>
      </c>
      <c r="E37" s="124"/>
      <c r="F37" s="44">
        <v>18</v>
      </c>
      <c r="G37" s="94"/>
      <c r="H37" s="44">
        <f>+'Obrazac PDP EUR'!H37</f>
        <v>0</v>
      </c>
      <c r="I37" s="2"/>
      <c r="J37" s="44">
        <f>+'Obrazac PDP EUR'!P37</f>
        <v>0</v>
      </c>
      <c r="K37" s="94"/>
      <c r="L37" s="130" t="e">
        <f t="shared" si="0"/>
        <v>#DIV/0!</v>
      </c>
    </row>
    <row r="38" spans="1:12" ht="13.5" customHeight="1">
      <c r="A38" s="53">
        <v>8662</v>
      </c>
      <c r="B38" s="73" t="s">
        <v>127</v>
      </c>
      <c r="C38" s="5"/>
      <c r="D38" s="44">
        <v>2</v>
      </c>
      <c r="E38" s="124"/>
      <c r="F38" s="44">
        <v>2</v>
      </c>
      <c r="G38" s="94"/>
      <c r="H38" s="44">
        <f>+'Obrazac PDP EUR'!H38</f>
        <v>0</v>
      </c>
      <c r="I38" s="2"/>
      <c r="J38" s="44">
        <f>+'Obrazac PDP EUR'!P38</f>
        <v>0</v>
      </c>
      <c r="K38" s="94"/>
      <c r="L38" s="130" t="e">
        <f t="shared" si="0"/>
        <v>#DIV/0!</v>
      </c>
    </row>
    <row r="39" spans="1:12" ht="13.5" customHeight="1">
      <c r="A39" s="53">
        <v>8663</v>
      </c>
      <c r="B39" s="73" t="s">
        <v>128</v>
      </c>
      <c r="C39" s="5"/>
      <c r="D39" s="44">
        <v>0</v>
      </c>
      <c r="E39" s="124"/>
      <c r="F39" s="44">
        <v>0</v>
      </c>
      <c r="G39" s="94"/>
      <c r="H39" s="44">
        <f>+'Obrazac PDP EUR'!H39</f>
        <v>0</v>
      </c>
      <c r="I39" s="2"/>
      <c r="J39" s="44">
        <f>+'Obrazac PDP EUR'!P39</f>
        <v>0</v>
      </c>
      <c r="K39" s="94"/>
      <c r="L39" s="130" t="e">
        <f t="shared" si="0"/>
        <v>#DIV/0!</v>
      </c>
    </row>
    <row r="40" spans="1:12" ht="13.5" customHeight="1">
      <c r="A40" s="53">
        <v>867</v>
      </c>
      <c r="B40" s="73" t="s">
        <v>130</v>
      </c>
      <c r="C40" s="5"/>
      <c r="D40" s="44">
        <v>2633</v>
      </c>
      <c r="E40" s="124"/>
      <c r="F40" s="44">
        <v>3100</v>
      </c>
      <c r="G40" s="94"/>
      <c r="H40" s="44">
        <f>+'Obrazac PDP EUR'!H40</f>
        <v>0</v>
      </c>
      <c r="I40" s="2"/>
      <c r="J40" s="44">
        <f>+'Obrazac PDP EUR'!P40</f>
        <v>0</v>
      </c>
      <c r="K40" s="94"/>
      <c r="L40" s="130" t="e">
        <f t="shared" si="0"/>
        <v>#DIV/0!</v>
      </c>
    </row>
    <row r="41" s="126" customFormat="1" ht="12" customHeight="1"/>
    <row r="42" s="126" customFormat="1" ht="12" customHeight="1"/>
    <row r="43" s="126" customFormat="1" ht="12" customHeight="1"/>
    <row r="44" s="126" customFormat="1" ht="12.75"/>
    <row r="45" s="126" customFormat="1" ht="12" customHeight="1"/>
    <row r="46" s="126" customFormat="1" ht="12" customHeight="1"/>
    <row r="47" s="126" customFormat="1" ht="12" customHeight="1"/>
    <row r="48" s="126" customFormat="1" ht="12" customHeight="1"/>
    <row r="49" s="126" customFormat="1" ht="12" customHeight="1"/>
    <row r="50" s="126" customFormat="1" ht="12" customHeight="1"/>
    <row r="51" s="126" customFormat="1" ht="12" customHeight="1"/>
    <row r="52" s="126" customFormat="1" ht="12.75"/>
    <row r="53" s="126" customFormat="1" ht="12" customHeight="1"/>
    <row r="54" s="126" customFormat="1" ht="12" customHeight="1"/>
    <row r="55" s="126" customFormat="1" ht="12" customHeight="1"/>
    <row r="56" s="126" customFormat="1" ht="12" customHeight="1"/>
    <row r="57" s="126" customFormat="1" ht="12" customHeight="1"/>
    <row r="58" s="126" customFormat="1" ht="12" customHeight="1"/>
    <row r="59" s="126" customFormat="1" ht="12" customHeight="1"/>
    <row r="60" s="126" customFormat="1" ht="12.75"/>
    <row r="61" s="126" customFormat="1" ht="12" customHeight="1"/>
    <row r="62" s="126" customFormat="1" ht="12" customHeight="1"/>
    <row r="63" s="126" customFormat="1" ht="12" customHeight="1"/>
    <row r="64" s="126" customFormat="1" ht="12" customHeight="1"/>
    <row r="65" s="126" customFormat="1" ht="12" customHeight="1"/>
    <row r="66" s="126" customFormat="1" ht="12" customHeight="1"/>
    <row r="67" s="126" customFormat="1" ht="12" customHeight="1"/>
    <row r="68" s="126" customFormat="1" ht="12" customHeight="1"/>
    <row r="69" s="126" customFormat="1" ht="12" customHeight="1"/>
    <row r="70" s="126" customFormat="1" ht="12" customHeight="1"/>
    <row r="71" s="126" customFormat="1" ht="12.75"/>
    <row r="72" s="126" customFormat="1" ht="12" customHeight="1"/>
    <row r="73" s="126" customFormat="1" ht="12" customHeight="1"/>
    <row r="74" s="126" customFormat="1" ht="12" customHeight="1"/>
    <row r="75" s="126" customFormat="1" ht="12" customHeight="1"/>
    <row r="76" s="126" customFormat="1" ht="12" customHeight="1"/>
  </sheetData>
  <sheetProtection password="CF74" sheet="1"/>
  <printOptions/>
  <pageMargins left="0.5118110236220472" right="0.31496062992125984" top="0.5511811023622047" bottom="0.5511811023622047" header="0.31496062992125984" footer="0.31496062992125984"/>
  <pageSetup fitToHeight="0" fitToWidth="0" horizontalDpi="600" verticalDpi="600" orientation="portrait" paperSize="9" scale="75" r:id="rId1"/>
  <headerFooter alignWithMargins="0">
    <oddFooter>&amp;R&amp;"Verdana,Kurziv"&amp;8&amp;K00-048Plan dodatnih podataka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Prebanda</dc:creator>
  <cp:keywords/>
  <dc:description/>
  <cp:lastModifiedBy>Vesna</cp:lastModifiedBy>
  <cp:lastPrinted>2022-11-28T10:42:23Z</cp:lastPrinted>
  <dcterms:created xsi:type="dcterms:W3CDTF">2007-09-10T13:10:42Z</dcterms:created>
  <dcterms:modified xsi:type="dcterms:W3CDTF">2022-11-30T07:52:47Z</dcterms:modified>
  <cp:category/>
  <cp:version/>
  <cp:contentType/>
  <cp:contentStatus/>
</cp:coreProperties>
</file>